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StatistikB\lecture\P\"/>
    </mc:Choice>
  </mc:AlternateContent>
  <xr:revisionPtr revIDLastSave="0" documentId="13_ncr:1_{17E41260-E7F2-486F-BC44-FE5EFCB3FFDE}" xr6:coauthVersionLast="47" xr6:coauthVersionMax="47" xr10:uidLastSave="{00000000-0000-0000-0000-000000000000}"/>
  <bookViews>
    <workbookView xWindow="1830" yWindow="1140" windowWidth="23670" windowHeight="13935" activeTab="1" xr2:uid="{96B17067-D8DF-4B57-B247-4234D2EB7187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 a="1"/>
  <c r="M5" i="2" s="1"/>
  <c r="K11" i="2"/>
  <c r="K10" i="2"/>
  <c r="K9" i="2"/>
  <c r="F18" i="2"/>
  <c r="I21" i="2"/>
  <c r="I20" i="2"/>
  <c r="I19" i="2"/>
  <c r="K18" i="2"/>
  <c r="I18" i="2" s="1"/>
  <c r="J17" i="2"/>
  <c r="I17" i="2" s="1"/>
  <c r="I16" i="2"/>
  <c r="G16" i="2"/>
  <c r="G14" i="2"/>
  <c r="G12" i="2"/>
  <c r="G11" i="2"/>
  <c r="G10" i="2"/>
  <c r="G9" i="2"/>
  <c r="G8" i="2"/>
  <c r="G7" i="2"/>
  <c r="G6" i="2"/>
  <c r="G5" i="2"/>
  <c r="H5" i="2"/>
  <c r="I14" i="2"/>
  <c r="H11" i="2"/>
  <c r="H10" i="2"/>
  <c r="E12" i="2"/>
  <c r="H9" i="2" s="1"/>
  <c r="E13" i="2"/>
  <c r="K4" i="2"/>
  <c r="I40" i="2"/>
  <c r="E34" i="2"/>
  <c r="E29" i="2"/>
  <c r="I24" i="2"/>
  <c r="A25" i="2" a="1"/>
  <c r="A25" i="2" s="1"/>
  <c r="I25" i="2" s="1"/>
  <c r="B5" i="1"/>
  <c r="B4" i="1"/>
  <c r="L26" i="2" l="1"/>
  <c r="K26" i="2"/>
  <c r="L25" i="2"/>
  <c r="J27" i="2"/>
  <c r="M25" i="2"/>
  <c r="K27" i="2"/>
  <c r="N25" i="2"/>
  <c r="L27" i="2"/>
  <c r="O25" i="2"/>
  <c r="M27" i="2"/>
  <c r="O27" i="2"/>
  <c r="I26" i="2"/>
  <c r="N27" i="2"/>
  <c r="J26" i="2"/>
  <c r="H6" i="2"/>
  <c r="H12" i="2" s="1"/>
  <c r="H7" i="2"/>
  <c r="N26" i="2"/>
  <c r="J25" i="2"/>
  <c r="A30" i="2" s="1" a="1"/>
  <c r="O26" i="2"/>
  <c r="H8" i="2"/>
  <c r="M26" i="2"/>
  <c r="K25" i="2"/>
  <c r="I27" i="2"/>
  <c r="A30" i="2" l="1"/>
  <c r="E30" i="2" s="1"/>
  <c r="G30" i="2"/>
  <c r="F30" i="2"/>
  <c r="G32" i="2"/>
  <c r="F32" i="2"/>
  <c r="E32" i="2"/>
  <c r="G31" i="2"/>
  <c r="F31" i="2"/>
  <c r="E31" i="2"/>
  <c r="A35" i="2" l="1" a="1"/>
  <c r="A35" i="2" l="1"/>
  <c r="E35" i="2" s="1"/>
  <c r="E36" i="2"/>
  <c r="G35" i="2"/>
  <c r="F35" i="2"/>
  <c r="G37" i="2"/>
  <c r="F37" i="2"/>
  <c r="E37" i="2"/>
  <c r="G36" i="2"/>
  <c r="F36" i="2"/>
  <c r="A41" i="2" l="1" a="1"/>
  <c r="A41" i="2" l="1"/>
  <c r="I41" i="2" s="1"/>
  <c r="K43" i="2"/>
  <c r="M41" i="2"/>
  <c r="K41" i="2"/>
  <c r="J43" i="2"/>
  <c r="L41" i="2"/>
  <c r="I43" i="2"/>
  <c r="O42" i="2"/>
  <c r="J41" i="2"/>
  <c r="K42" i="2"/>
  <c r="N42" i="2"/>
  <c r="M42" i="2"/>
  <c r="O43" i="2"/>
  <c r="J42" i="2"/>
  <c r="N43" i="2"/>
  <c r="I42" i="2"/>
  <c r="M43" i="2"/>
  <c r="O41" i="2"/>
  <c r="L43" i="2"/>
  <c r="N41" i="2"/>
  <c r="L42" i="2"/>
  <c r="A46" i="2" l="1" a="1"/>
  <c r="A46" i="2" l="1"/>
  <c r="K5" i="2" s="1"/>
  <c r="K7" i="2"/>
  <c r="K6" i="2"/>
  <c r="F6" i="2" l="1"/>
  <c r="I6" i="2" s="1"/>
  <c r="F5" i="2"/>
  <c r="F9" i="2"/>
  <c r="I9" i="2" s="1"/>
  <c r="F11" i="2"/>
  <c r="I11" i="2" s="1"/>
  <c r="F10" i="2"/>
  <c r="I10" i="2" s="1"/>
  <c r="F8" i="2"/>
  <c r="I8" i="2" s="1"/>
  <c r="F7" i="2"/>
  <c r="I7" i="2" s="1"/>
  <c r="F12" i="2" l="1"/>
  <c r="I5" i="2"/>
  <c r="I1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<sst xmlns="http://schemas.openxmlformats.org/spreadsheetml/2006/main" count="44" uniqueCount="37">
  <si>
    <t>t_theo</t>
  </si>
  <si>
    <t>t_emp</t>
  </si>
  <si>
    <t>No.</t>
  </si>
  <si>
    <t>x1</t>
  </si>
  <si>
    <t>x2</t>
  </si>
  <si>
    <t>y</t>
  </si>
  <si>
    <t>yhat</t>
  </si>
  <si>
    <t>(y-yhat)^2</t>
  </si>
  <si>
    <t>(y-ybar)^2</t>
  </si>
  <si>
    <t>(yhat-ybar)^2</t>
  </si>
  <si>
    <t>X</t>
  </si>
  <si>
    <t>XT</t>
  </si>
  <si>
    <t>XT*X</t>
  </si>
  <si>
    <t>[XT*X]^-1</t>
  </si>
  <si>
    <t>[XT*X]^-1*XT</t>
  </si>
  <si>
    <t>[XT*X]^-1*XT*Y</t>
  </si>
  <si>
    <t>beta0</t>
  </si>
  <si>
    <t>beta1</t>
  </si>
  <si>
    <t>beta2</t>
  </si>
  <si>
    <t>ybar</t>
  </si>
  <si>
    <t>total variance</t>
  </si>
  <si>
    <t>explained variance</t>
  </si>
  <si>
    <t>sum</t>
  </si>
  <si>
    <t>R^2</t>
  </si>
  <si>
    <t>seY^2</t>
  </si>
  <si>
    <t>seY</t>
  </si>
  <si>
    <t>sebeta0</t>
  </si>
  <si>
    <t>sebeta1</t>
  </si>
  <si>
    <t>sebeta2</t>
  </si>
  <si>
    <t>sebeta</t>
  </si>
  <si>
    <t>t0</t>
  </si>
  <si>
    <t>t1</t>
  </si>
  <si>
    <t>t2</t>
  </si>
  <si>
    <t>F</t>
  </si>
  <si>
    <t>R^2x1y</t>
  </si>
  <si>
    <t>R^2x2y</t>
  </si>
  <si>
    <t>R^2x1x2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</si>
</sst>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3C3E-5F9B-465B-82FD-68FA2574EED5}">
  <dimension ref="A4:B5"/>
  <sheetViews>
    <sheetView workbookViewId="0">
      <selection activeCell="B6" sqref="B6"/>
    </sheetView>
  </sheetViews>
  <sheetFormatPr baseColWidth="10" defaultRowHeight="15" x14ac:dyDescent="0.25"/>
  <sheetData>
    <row r="4" spans="1:2" x14ac:dyDescent="0.25">
      <c r="A4" t="s">
        <v>0</v>
      </c>
      <c r="B4">
        <f>_xlfn.T.INV(0.995,20)</f>
        <v>2.8453397097861086</v>
      </c>
    </row>
    <row r="5" spans="1:2" x14ac:dyDescent="0.25">
      <c r="A5" t="s">
        <v>1</v>
      </c>
      <c r="B5">
        <f>0.047/0.0126</f>
        <v>3.7301587301587302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EAF8-1BE0-4A01-9D1E-1E66E74A5E97}">
  <dimension ref="A3:O48"/>
  <sheetViews>
    <sheetView tabSelected="1" topLeftCell="B3" zoomScale="130" zoomScaleNormal="130" workbookViewId="0">
      <selection activeCell="J5" sqref="J5"/>
    </sheetView>
  </sheetViews>
  <sheetFormatPr baseColWidth="10" defaultRowHeight="15" x14ac:dyDescent="0.25"/>
  <sheetData>
    <row r="3" spans="1:15" ht="30" x14ac:dyDescent="0.25">
      <c r="H3" s="1" t="s">
        <v>20</v>
      </c>
      <c r="I3" s="1" t="s">
        <v>21</v>
      </c>
    </row>
    <row r="4" spans="1:15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K4" t="str">
        <f>A45</f>
        <v>[XT*X]^-1*XT*Y</v>
      </c>
      <c r="M4" t="s">
        <v>18</v>
      </c>
      <c r="N4" t="s">
        <v>17</v>
      </c>
      <c r="O4" t="s">
        <v>16</v>
      </c>
    </row>
    <row r="5" spans="1:15" x14ac:dyDescent="0.25">
      <c r="B5">
        <v>1</v>
      </c>
      <c r="C5">
        <v>1</v>
      </c>
      <c r="D5">
        <v>1.2</v>
      </c>
      <c r="E5">
        <v>2</v>
      </c>
      <c r="F5">
        <f t="shared" ref="F5:F11" si="0">$K$5+$K$6*C5+$K$7*D5</f>
        <v>1.5688519896936852</v>
      </c>
      <c r="G5">
        <f>(E5-F5)^2</f>
        <v>0.18588860679109412</v>
      </c>
      <c r="H5">
        <f>(E5-$E$12)^2</f>
        <v>19.612244897959187</v>
      </c>
      <c r="I5">
        <f>(F5-$E$12)^2</f>
        <v>23.616873024606207</v>
      </c>
      <c r="J5" t="s">
        <v>16</v>
      </c>
      <c r="K5">
        <f>A46</f>
        <v>0.40395075866017738</v>
      </c>
      <c r="M5" cm="1">
        <f t="array" ref="M5:O9">LINEST(E5:E11,C5:D11,TRUE,TRUE)</f>
        <v>0.15173203549957087</v>
      </c>
      <c r="N5">
        <v>0.98282278843401061</v>
      </c>
      <c r="O5">
        <v>0.40395075866017804</v>
      </c>
    </row>
    <row r="6" spans="1:15" x14ac:dyDescent="0.25">
      <c r="B6">
        <v>2</v>
      </c>
      <c r="C6">
        <v>3</v>
      </c>
      <c r="D6">
        <v>2.2999999999999998</v>
      </c>
      <c r="E6">
        <v>3</v>
      </c>
      <c r="F6">
        <f t="shared" si="0"/>
        <v>3.7014028056112496</v>
      </c>
      <c r="G6">
        <f t="shared" ref="G6:G11" si="1">(E6-F6)^2</f>
        <v>0.49196589571933236</v>
      </c>
      <c r="H6">
        <f t="shared" ref="H6:H11" si="2">(E6-$E$12)^2</f>
        <v>11.755102040816329</v>
      </c>
      <c r="I6">
        <f t="shared" ref="I6:I11" si="3">(F6-$E$12)^2</f>
        <v>7.4374486980585202</v>
      </c>
      <c r="J6" t="s">
        <v>17</v>
      </c>
      <c r="K6">
        <f>A47</f>
        <v>0.98282278843401438</v>
      </c>
      <c r="L6" t="s">
        <v>29</v>
      </c>
      <c r="M6">
        <v>0.28725620795614565</v>
      </c>
      <c r="N6">
        <v>0.27225401176192571</v>
      </c>
      <c r="O6">
        <v>0.48152915022484216</v>
      </c>
    </row>
    <row r="7" spans="1:15" x14ac:dyDescent="0.25">
      <c r="B7">
        <v>3</v>
      </c>
      <c r="C7">
        <v>4</v>
      </c>
      <c r="D7">
        <v>2.5</v>
      </c>
      <c r="E7">
        <v>5</v>
      </c>
      <c r="F7">
        <f t="shared" si="0"/>
        <v>4.7145720011451795</v>
      </c>
      <c r="G7">
        <f t="shared" si="1"/>
        <v>8.1469142530267422E-2</v>
      </c>
      <c r="H7">
        <f t="shared" si="2"/>
        <v>2.0408163265306132</v>
      </c>
      <c r="I7">
        <f t="shared" si="3"/>
        <v>2.9377940372175106</v>
      </c>
      <c r="J7" t="s">
        <v>18</v>
      </c>
      <c r="K7">
        <f>A48</f>
        <v>0.15173203549957792</v>
      </c>
      <c r="L7" t="s">
        <v>23</v>
      </c>
      <c r="M7">
        <v>0.98128094754531492</v>
      </c>
      <c r="N7">
        <v>0.54604740096408111</v>
      </c>
      <c r="O7" t="e">
        <v>#N/A</v>
      </c>
    </row>
    <row r="8" spans="1:15" x14ac:dyDescent="0.25">
      <c r="B8">
        <v>4</v>
      </c>
      <c r="C8">
        <v>6</v>
      </c>
      <c r="D8">
        <v>4</v>
      </c>
      <c r="E8">
        <v>7</v>
      </c>
      <c r="F8">
        <f t="shared" si="0"/>
        <v>6.9078156312625749</v>
      </c>
      <c r="G8">
        <f t="shared" si="1"/>
        <v>8.4979578395175549E-3</v>
      </c>
      <c r="H8">
        <f t="shared" si="2"/>
        <v>0.32653061224489766</v>
      </c>
      <c r="I8">
        <f t="shared" si="3"/>
        <v>0.22967500581307232</v>
      </c>
      <c r="M8">
        <v>104.84301488238114</v>
      </c>
      <c r="N8">
        <v>4</v>
      </c>
      <c r="O8" t="e">
        <v>#N/A</v>
      </c>
    </row>
    <row r="9" spans="1:15" x14ac:dyDescent="0.25">
      <c r="B9">
        <v>5</v>
      </c>
      <c r="C9">
        <v>7</v>
      </c>
      <c r="D9">
        <v>7</v>
      </c>
      <c r="E9">
        <v>8</v>
      </c>
      <c r="F9">
        <f t="shared" si="0"/>
        <v>8.3458345261953237</v>
      </c>
      <c r="G9">
        <f t="shared" si="1"/>
        <v>0.11960151950874405</v>
      </c>
      <c r="H9">
        <f t="shared" si="2"/>
        <v>2.4693877551020402</v>
      </c>
      <c r="I9">
        <f t="shared" si="3"/>
        <v>3.6758977855103727</v>
      </c>
      <c r="J9" t="s">
        <v>34</v>
      </c>
      <c r="K9">
        <f>RSQ(E5:E11,C5:C11)</f>
        <v>0.97997525900726801</v>
      </c>
      <c r="M9">
        <v>62.521614657887199</v>
      </c>
      <c r="N9">
        <v>1.1926710563985117</v>
      </c>
      <c r="O9" t="e">
        <v>#N/A</v>
      </c>
    </row>
    <row r="10" spans="1:15" x14ac:dyDescent="0.25">
      <c r="B10">
        <v>6</v>
      </c>
      <c r="C10">
        <v>8</v>
      </c>
      <c r="D10">
        <v>6.5</v>
      </c>
      <c r="E10">
        <v>9</v>
      </c>
      <c r="F10">
        <f t="shared" si="0"/>
        <v>9.2527912968795505</v>
      </c>
      <c r="G10">
        <f t="shared" si="1"/>
        <v>6.3903439778045038E-2</v>
      </c>
      <c r="H10">
        <f t="shared" si="2"/>
        <v>6.6122448979591821</v>
      </c>
      <c r="I10">
        <f t="shared" si="3"/>
        <v>7.976217864546344</v>
      </c>
      <c r="J10" t="s">
        <v>35</v>
      </c>
      <c r="K10">
        <f>RSQ(E5:E11,D5:D11)</f>
        <v>0.92029556819844616</v>
      </c>
    </row>
    <row r="11" spans="1:15" x14ac:dyDescent="0.25">
      <c r="B11">
        <v>7</v>
      </c>
      <c r="C11">
        <v>9</v>
      </c>
      <c r="D11">
        <v>8.3000000000000007</v>
      </c>
      <c r="E11">
        <v>11</v>
      </c>
      <c r="F11">
        <f t="shared" si="0"/>
        <v>10.508731749212803</v>
      </c>
      <c r="G11">
        <f t="shared" si="1"/>
        <v>0.24134449423151233</v>
      </c>
      <c r="H11">
        <f t="shared" si="2"/>
        <v>20.897959183673468</v>
      </c>
      <c r="I11">
        <f t="shared" si="3"/>
        <v>16.647708242136321</v>
      </c>
      <c r="J11" t="s">
        <v>36</v>
      </c>
      <c r="K11">
        <f>RSQ(C5:C11,D5:D11)</f>
        <v>0.91908465153219965</v>
      </c>
    </row>
    <row r="12" spans="1:15" x14ac:dyDescent="0.25">
      <c r="D12" t="s">
        <v>19</v>
      </c>
      <c r="E12">
        <f>AVERAGE(E5:E11)</f>
        <v>6.4285714285714288</v>
      </c>
      <c r="F12">
        <f>AVERAGE(F5:F11)</f>
        <v>6.4285714285714812</v>
      </c>
      <c r="G12">
        <f>SUM(G5:G11)</f>
        <v>1.1926710563985128</v>
      </c>
      <c r="H12">
        <f>SUM(H5:H11)</f>
        <v>63.714285714285708</v>
      </c>
      <c r="I12">
        <f>SUM(I5:I11)</f>
        <v>62.52161465788835</v>
      </c>
    </row>
    <row r="13" spans="1:15" ht="30" x14ac:dyDescent="0.25">
      <c r="E13">
        <f>SUM(E5:E11)/B11</f>
        <v>6.4285714285714288</v>
      </c>
      <c r="G13" t="s">
        <v>24</v>
      </c>
      <c r="H13" s="1" t="s">
        <v>20</v>
      </c>
      <c r="I13" s="1" t="s">
        <v>21</v>
      </c>
    </row>
    <row r="14" spans="1:15" x14ac:dyDescent="0.25">
      <c r="E14" t="s">
        <v>22</v>
      </c>
      <c r="G14">
        <f>G12/(B11-(2+1))</f>
        <v>0.2981677640996282</v>
      </c>
      <c r="H14" t="s">
        <v>23</v>
      </c>
      <c r="I14">
        <f>I12/H12</f>
        <v>0.9812809475453329</v>
      </c>
      <c r="K14" t="s">
        <v>13</v>
      </c>
    </row>
    <row r="15" spans="1:15" x14ac:dyDescent="0.25">
      <c r="A15" t="s">
        <v>10</v>
      </c>
      <c r="G15" t="s">
        <v>25</v>
      </c>
      <c r="K15" s="2">
        <v>0.77765053917358595</v>
      </c>
      <c r="L15">
        <v>-0.20717625727645875</v>
      </c>
      <c r="M15">
        <v>0.10783471705315506</v>
      </c>
    </row>
    <row r="16" spans="1:15" x14ac:dyDescent="0.25">
      <c r="A16">
        <v>1</v>
      </c>
      <c r="B16">
        <v>1</v>
      </c>
      <c r="C16">
        <v>1.2</v>
      </c>
      <c r="G16">
        <f>SQRT(G14)</f>
        <v>0.54604740096408133</v>
      </c>
      <c r="H16" t="s">
        <v>26</v>
      </c>
      <c r="I16">
        <f>$G$16*SQRT(K15)</f>
        <v>0.481529150224842</v>
      </c>
      <c r="K16">
        <v>-0.20717625727645847</v>
      </c>
      <c r="L16" s="2">
        <v>0.24859242294112213</v>
      </c>
      <c r="M16">
        <v>-0.25145529153545382</v>
      </c>
    </row>
    <row r="17" spans="1:15" x14ac:dyDescent="0.25">
      <c r="A17">
        <v>1</v>
      </c>
      <c r="B17">
        <v>3</v>
      </c>
      <c r="C17">
        <v>2.2999999999999998</v>
      </c>
      <c r="H17" t="s">
        <v>27</v>
      </c>
      <c r="I17">
        <f>J17</f>
        <v>0.27225401176192704</v>
      </c>
      <c r="J17">
        <f>$G$16*SQRT(L16)</f>
        <v>0.27225401176192704</v>
      </c>
      <c r="K17">
        <v>0.10783471705315474</v>
      </c>
      <c r="L17">
        <v>-0.25145529153545376</v>
      </c>
      <c r="M17" s="2">
        <v>0.27674396411871571</v>
      </c>
    </row>
    <row r="18" spans="1:15" x14ac:dyDescent="0.25">
      <c r="A18">
        <v>1</v>
      </c>
      <c r="B18">
        <v>4</v>
      </c>
      <c r="C18">
        <v>2.5</v>
      </c>
      <c r="E18" t="s">
        <v>33</v>
      </c>
      <c r="F18">
        <f>(I14/2)/((1-I14)/(B11-(2+1)))</f>
        <v>104.84301488248425</v>
      </c>
      <c r="H18" t="s">
        <v>28</v>
      </c>
      <c r="I18">
        <f>K18</f>
        <v>0.28725620795614709</v>
      </c>
      <c r="K18">
        <f>$G$16*SQRT(M17)</f>
        <v>0.28725620795614709</v>
      </c>
    </row>
    <row r="19" spans="1:15" x14ac:dyDescent="0.25">
      <c r="A19">
        <v>1</v>
      </c>
      <c r="B19">
        <v>6</v>
      </c>
      <c r="C19">
        <v>4</v>
      </c>
      <c r="H19" t="s">
        <v>30</v>
      </c>
      <c r="I19">
        <f>K5/I16</f>
        <v>0.83889159871538266</v>
      </c>
    </row>
    <row r="20" spans="1:15" x14ac:dyDescent="0.25">
      <c r="A20">
        <v>1</v>
      </c>
      <c r="B20">
        <v>7</v>
      </c>
      <c r="C20">
        <v>7</v>
      </c>
      <c r="H20" t="s">
        <v>31</v>
      </c>
      <c r="I20">
        <f t="shared" ref="I20:I21" si="4">K6/I17</f>
        <v>3.6099478647662515</v>
      </c>
    </row>
    <row r="21" spans="1:15" x14ac:dyDescent="0.25">
      <c r="A21">
        <v>1</v>
      </c>
      <c r="B21">
        <v>8</v>
      </c>
      <c r="C21">
        <v>6.5</v>
      </c>
      <c r="H21" t="s">
        <v>32</v>
      </c>
      <c r="I21">
        <f t="shared" si="4"/>
        <v>0.52821151048105996</v>
      </c>
    </row>
    <row r="22" spans="1:15" x14ac:dyDescent="0.25">
      <c r="A22">
        <v>1</v>
      </c>
      <c r="B22">
        <v>9</v>
      </c>
      <c r="C22">
        <v>8.3000000000000007</v>
      </c>
    </row>
    <row r="24" spans="1:15" x14ac:dyDescent="0.25">
      <c r="A24" t="s">
        <v>11</v>
      </c>
      <c r="I24" t="str">
        <f>A24</f>
        <v>XT</v>
      </c>
    </row>
    <row r="25" spans="1:15" x14ac:dyDescent="0.25">
      <c r="A25" cm="1">
        <f t="array" ref="A25:G27">TRANSPOSE(A16:C22)</f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I25">
        <f>A25</f>
        <v>1</v>
      </c>
      <c r="J25">
        <f t="shared" ref="J25:O27" si="5">B25</f>
        <v>1</v>
      </c>
      <c r="K25">
        <f t="shared" si="5"/>
        <v>1</v>
      </c>
      <c r="L25">
        <f t="shared" si="5"/>
        <v>1</v>
      </c>
      <c r="M25">
        <f t="shared" si="5"/>
        <v>1</v>
      </c>
      <c r="N25">
        <f t="shared" si="5"/>
        <v>1</v>
      </c>
      <c r="O25">
        <f t="shared" si="5"/>
        <v>1</v>
      </c>
    </row>
    <row r="26" spans="1:15" x14ac:dyDescent="0.25">
      <c r="A26">
        <v>1</v>
      </c>
      <c r="B26">
        <v>3</v>
      </c>
      <c r="C26">
        <v>4</v>
      </c>
      <c r="D26">
        <v>6</v>
      </c>
      <c r="E26">
        <v>7</v>
      </c>
      <c r="F26">
        <v>8</v>
      </c>
      <c r="G26">
        <v>9</v>
      </c>
      <c r="I26">
        <f>A26</f>
        <v>1</v>
      </c>
      <c r="J26">
        <f t="shared" si="5"/>
        <v>3</v>
      </c>
      <c r="K26">
        <f t="shared" si="5"/>
        <v>4</v>
      </c>
      <c r="L26">
        <f t="shared" si="5"/>
        <v>6</v>
      </c>
      <c r="M26">
        <f t="shared" si="5"/>
        <v>7</v>
      </c>
      <c r="N26">
        <f t="shared" si="5"/>
        <v>8</v>
      </c>
      <c r="O26">
        <f t="shared" si="5"/>
        <v>9</v>
      </c>
    </row>
    <row r="27" spans="1:15" x14ac:dyDescent="0.25">
      <c r="A27">
        <v>1.2</v>
      </c>
      <c r="B27">
        <v>2.2999999999999998</v>
      </c>
      <c r="C27">
        <v>2.5</v>
      </c>
      <c r="D27">
        <v>4</v>
      </c>
      <c r="E27">
        <v>7</v>
      </c>
      <c r="F27">
        <v>6.5</v>
      </c>
      <c r="G27">
        <v>8.3000000000000007</v>
      </c>
      <c r="I27">
        <f>A27</f>
        <v>1.2</v>
      </c>
      <c r="J27">
        <f t="shared" si="5"/>
        <v>2.2999999999999998</v>
      </c>
      <c r="K27">
        <f t="shared" si="5"/>
        <v>2.5</v>
      </c>
      <c r="L27">
        <f t="shared" si="5"/>
        <v>4</v>
      </c>
      <c r="M27">
        <f t="shared" si="5"/>
        <v>7</v>
      </c>
      <c r="N27">
        <f t="shared" si="5"/>
        <v>6.5</v>
      </c>
      <c r="O27">
        <f t="shared" si="5"/>
        <v>8.3000000000000007</v>
      </c>
    </row>
    <row r="29" spans="1:15" x14ac:dyDescent="0.25">
      <c r="A29" t="s">
        <v>12</v>
      </c>
      <c r="E29" t="str">
        <f>A29</f>
        <v>XT*X</v>
      </c>
    </row>
    <row r="30" spans="1:15" x14ac:dyDescent="0.25">
      <c r="A30" cm="1">
        <f t="array" ref="A30:C32">MMULT(I25:O27,A16:C22)</f>
        <v>7</v>
      </c>
      <c r="B30">
        <v>38</v>
      </c>
      <c r="C30">
        <v>31.8</v>
      </c>
      <c r="E30">
        <f>A30</f>
        <v>7</v>
      </c>
      <c r="F30">
        <f t="shared" ref="F30:G32" si="6">B30</f>
        <v>38</v>
      </c>
      <c r="G30">
        <f t="shared" si="6"/>
        <v>31.8</v>
      </c>
    </row>
    <row r="31" spans="1:15" x14ac:dyDescent="0.25">
      <c r="A31">
        <v>38</v>
      </c>
      <c r="B31">
        <v>256</v>
      </c>
      <c r="C31">
        <v>217.8</v>
      </c>
      <c r="E31">
        <f>A31</f>
        <v>38</v>
      </c>
      <c r="F31">
        <f t="shared" si="6"/>
        <v>256</v>
      </c>
      <c r="G31">
        <f t="shared" si="6"/>
        <v>217.8</v>
      </c>
    </row>
    <row r="32" spans="1:15" x14ac:dyDescent="0.25">
      <c r="A32">
        <v>31.8</v>
      </c>
      <c r="B32">
        <v>217.8</v>
      </c>
      <c r="C32">
        <v>189.12</v>
      </c>
      <c r="E32">
        <f>A32</f>
        <v>31.8</v>
      </c>
      <c r="F32">
        <f t="shared" si="6"/>
        <v>217.8</v>
      </c>
      <c r="G32">
        <f t="shared" si="6"/>
        <v>189.12</v>
      </c>
    </row>
    <row r="34" spans="1:15" x14ac:dyDescent="0.25">
      <c r="A34" t="s">
        <v>13</v>
      </c>
      <c r="E34" t="str">
        <f>A34</f>
        <v>[XT*X]^-1</v>
      </c>
    </row>
    <row r="35" spans="1:15" x14ac:dyDescent="0.25">
      <c r="A35" cm="1">
        <f t="array" ref="A35:C37">MINVERSE(E30:G32)</f>
        <v>0.77765053917358595</v>
      </c>
      <c r="B35">
        <v>-0.20717625727645875</v>
      </c>
      <c r="C35">
        <v>0.10783471705315506</v>
      </c>
      <c r="E35">
        <f>A35</f>
        <v>0.77765053917358595</v>
      </c>
      <c r="F35">
        <f t="shared" ref="F35:G37" si="7">B35</f>
        <v>-0.20717625727645875</v>
      </c>
      <c r="G35">
        <f t="shared" si="7"/>
        <v>0.10783471705315506</v>
      </c>
    </row>
    <row r="36" spans="1:15" x14ac:dyDescent="0.25">
      <c r="A36">
        <v>-0.20717625727645847</v>
      </c>
      <c r="B36">
        <v>0.24859242294112213</v>
      </c>
      <c r="C36">
        <v>-0.25145529153545382</v>
      </c>
      <c r="E36">
        <f>A36</f>
        <v>-0.20717625727645847</v>
      </c>
      <c r="F36">
        <f t="shared" si="7"/>
        <v>0.24859242294112213</v>
      </c>
      <c r="G36">
        <f t="shared" si="7"/>
        <v>-0.25145529153545382</v>
      </c>
    </row>
    <row r="37" spans="1:15" x14ac:dyDescent="0.25">
      <c r="A37">
        <v>0.10783471705315474</v>
      </c>
      <c r="B37">
        <v>-0.25145529153545376</v>
      </c>
      <c r="C37">
        <v>0.27674396411871571</v>
      </c>
      <c r="E37">
        <f>A37</f>
        <v>0.10783471705315474</v>
      </c>
      <c r="F37">
        <f t="shared" si="7"/>
        <v>-0.25145529153545376</v>
      </c>
      <c r="G37">
        <f t="shared" si="7"/>
        <v>0.27674396411871571</v>
      </c>
    </row>
    <row r="40" spans="1:15" x14ac:dyDescent="0.25">
      <c r="A40" t="s">
        <v>14</v>
      </c>
      <c r="I40" t="str">
        <f>A40</f>
        <v>[XT*X]^-1*XT</v>
      </c>
    </row>
    <row r="41" spans="1:15" x14ac:dyDescent="0.25">
      <c r="A41" cm="1">
        <f t="array" ref="A41:G43">MMULT(E35:G37,I25:O27)</f>
        <v>0.69987594236091333</v>
      </c>
      <c r="B41">
        <v>0.4041416165664663</v>
      </c>
      <c r="C41">
        <v>0.21853230270063861</v>
      </c>
      <c r="D41">
        <v>-3.4068136272546345E-2</v>
      </c>
      <c r="E41">
        <v>8.2259757610460227E-2</v>
      </c>
      <c r="F41">
        <v>-0.17883385819257613</v>
      </c>
      <c r="G41">
        <v>-0.19190762477335577</v>
      </c>
      <c r="I41">
        <f>A41</f>
        <v>0.69987594236091333</v>
      </c>
      <c r="J41">
        <f t="shared" ref="J41:O43" si="8">B41</f>
        <v>0.4041416165664663</v>
      </c>
      <c r="K41">
        <f t="shared" si="8"/>
        <v>0.21853230270063861</v>
      </c>
      <c r="L41">
        <f t="shared" si="8"/>
        <v>-3.4068136272546345E-2</v>
      </c>
      <c r="M41">
        <f t="shared" si="8"/>
        <v>8.2259757610460227E-2</v>
      </c>
      <c r="N41">
        <f t="shared" si="8"/>
        <v>-0.17883385819257613</v>
      </c>
      <c r="O41">
        <f t="shared" si="8"/>
        <v>-0.19190762477335577</v>
      </c>
    </row>
    <row r="42" spans="1:15" x14ac:dyDescent="0.25">
      <c r="A42">
        <v>-0.2603301841778809</v>
      </c>
      <c r="B42">
        <v>-3.9746158984635849E-2</v>
      </c>
      <c r="C42">
        <v>0.15855520564939551</v>
      </c>
      <c r="D42">
        <v>0.27855711422845908</v>
      </c>
      <c r="E42">
        <v>-0.22721633743678016</v>
      </c>
      <c r="F42">
        <v>0.14710373127206888</v>
      </c>
      <c r="G42">
        <v>-5.6923370550626018E-2</v>
      </c>
      <c r="I42">
        <f>A42</f>
        <v>-0.2603301841778809</v>
      </c>
      <c r="J42">
        <f t="shared" si="8"/>
        <v>-3.9746158984635849E-2</v>
      </c>
      <c r="K42">
        <f t="shared" si="8"/>
        <v>0.15855520564939551</v>
      </c>
      <c r="L42">
        <f t="shared" si="8"/>
        <v>0.27855711422845908</v>
      </c>
      <c r="M42">
        <f t="shared" si="8"/>
        <v>-0.22721633743678016</v>
      </c>
      <c r="N42">
        <f t="shared" si="8"/>
        <v>0.14710373127206888</v>
      </c>
      <c r="O42">
        <f t="shared" si="8"/>
        <v>-5.6923370550626018E-2</v>
      </c>
    </row>
    <row r="43" spans="1:15" x14ac:dyDescent="0.25">
      <c r="A43">
        <v>0.18847218246015979</v>
      </c>
      <c r="B43">
        <v>-1.0020040080160442E-2</v>
      </c>
      <c r="C43">
        <v>-0.20612653879187104</v>
      </c>
      <c r="D43">
        <v>-0.29392117568470488</v>
      </c>
      <c r="E43">
        <v>0.28485542513598849</v>
      </c>
      <c r="F43">
        <v>-0.10497184845882312</v>
      </c>
      <c r="G43">
        <v>0.14171199541941171</v>
      </c>
      <c r="I43">
        <f>A43</f>
        <v>0.18847218246015979</v>
      </c>
      <c r="J43">
        <f t="shared" si="8"/>
        <v>-1.0020040080160442E-2</v>
      </c>
      <c r="K43">
        <f t="shared" si="8"/>
        <v>-0.20612653879187104</v>
      </c>
      <c r="L43">
        <f t="shared" si="8"/>
        <v>-0.29392117568470488</v>
      </c>
      <c r="M43">
        <f t="shared" si="8"/>
        <v>0.28485542513598849</v>
      </c>
      <c r="N43">
        <f t="shared" si="8"/>
        <v>-0.10497184845882312</v>
      </c>
      <c r="O43">
        <f t="shared" si="8"/>
        <v>0.14171199541941171</v>
      </c>
    </row>
    <row r="45" spans="1:15" x14ac:dyDescent="0.25">
      <c r="A45" t="s">
        <v>15</v>
      </c>
    </row>
    <row r="46" spans="1:15" x14ac:dyDescent="0.25">
      <c r="A46" cm="1">
        <f t="array" ref="A46:A48">MMULT(I41:O43,E5:E11)</f>
        <v>0.40395075866017738</v>
      </c>
    </row>
    <row r="47" spans="1:15" x14ac:dyDescent="0.25">
      <c r="A47">
        <v>0.98282278843401438</v>
      </c>
    </row>
    <row r="48" spans="1:15" x14ac:dyDescent="0.25">
      <c r="A48">
        <v>0.15173203549957792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2023-11-13T10:16:59Z</dcterms:created>
  <dcterms:modified xsi:type="dcterms:W3CDTF">2023-11-14T10:55:01Z</dcterms:modified>
</cp:coreProperties>
</file>