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2WS\StatistikB\lecture\"/>
    </mc:Choice>
  </mc:AlternateContent>
  <xr:revisionPtr revIDLastSave="0" documentId="13_ncr:1_{068AA1A7-1687-48AF-9F89-D8976229539B}" xr6:coauthVersionLast="47" xr6:coauthVersionMax="47" xr10:uidLastSave="{00000000-0000-0000-0000-000000000000}"/>
  <bookViews>
    <workbookView xWindow="380" yWindow="380" windowWidth="17290" windowHeight="7270" activeTab="6" xr2:uid="{37735E50-AD11-438D-BE99-B5CF0483C389}"/>
  </bookViews>
  <sheets>
    <sheet name="Lec1" sheetId="1" r:id="rId1"/>
    <sheet name="Lec2" sheetId="2" r:id="rId2"/>
    <sheet name="Lec3" sheetId="3" r:id="rId3"/>
    <sheet name="Lec4" sheetId="4" r:id="rId4"/>
    <sheet name="Lec5" sheetId="5" r:id="rId5"/>
    <sheet name="Lec6" sheetId="6" r:id="rId6"/>
    <sheet name="Lec7" sheetId="7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7" l="1" a="1"/>
  <c r="K2" i="7" s="1"/>
  <c r="D15" i="7" s="1"/>
  <c r="G14" i="7"/>
  <c r="G15" i="7" s="1"/>
  <c r="E12" i="7"/>
  <c r="D12" i="7"/>
  <c r="C11" i="7"/>
  <c r="B12" i="7"/>
  <c r="D19" i="7" l="1"/>
  <c r="A15" i="7"/>
  <c r="D17" i="7"/>
  <c r="B15" i="7"/>
  <c r="C17" i="7"/>
  <c r="C15" i="7"/>
  <c r="C19" i="7" s="1"/>
  <c r="B17" i="7"/>
  <c r="A17" i="7"/>
  <c r="I7" i="7"/>
  <c r="I9" i="7"/>
  <c r="I4" i="7"/>
  <c r="I6" i="7"/>
  <c r="I8" i="7"/>
  <c r="I10" i="7"/>
  <c r="I5" i="7"/>
  <c r="I3" i="7"/>
  <c r="B11" i="7"/>
  <c r="D11" i="7"/>
  <c r="C12" i="7"/>
  <c r="E11" i="7"/>
  <c r="B19" i="7" l="1"/>
  <c r="A19" i="7"/>
  <c r="F3" i="7"/>
  <c r="F9" i="7"/>
  <c r="H9" i="7" s="1"/>
  <c r="F8" i="7"/>
  <c r="F6" i="7"/>
  <c r="F7" i="7"/>
  <c r="H7" i="7" s="1"/>
  <c r="F5" i="7"/>
  <c r="H5" i="7" s="1"/>
  <c r="F4" i="7"/>
  <c r="F11" i="7" s="1"/>
  <c r="F10" i="7"/>
  <c r="G9" i="7"/>
  <c r="G8" i="7"/>
  <c r="H8" i="7"/>
  <c r="G6" i="7"/>
  <c r="H6" i="7"/>
  <c r="F12" i="7"/>
  <c r="H3" i="7"/>
  <c r="G3" i="7"/>
  <c r="I11" i="7"/>
  <c r="G10" i="7" l="1"/>
  <c r="H10" i="7"/>
  <c r="G5" i="7"/>
  <c r="G7" i="7"/>
  <c r="H4" i="7"/>
  <c r="G4" i="7"/>
  <c r="G11" i="7"/>
  <c r="H11" i="7"/>
  <c r="G12" i="7" s="1"/>
  <c r="J14" i="7" s="1"/>
  <c r="C12" i="6" l="1"/>
  <c r="C11" i="6"/>
  <c r="C10" i="6"/>
  <c r="H6" i="6" s="1"/>
  <c r="C9" i="6"/>
  <c r="B12" i="6" s="1"/>
  <c r="B9" i="6"/>
  <c r="E8" i="6"/>
  <c r="D8" i="6"/>
  <c r="E7" i="6"/>
  <c r="D7" i="6"/>
  <c r="E6" i="6"/>
  <c r="D6" i="6"/>
  <c r="H5" i="6"/>
  <c r="E5" i="6"/>
  <c r="D5" i="6"/>
  <c r="E4" i="6"/>
  <c r="D4" i="6"/>
  <c r="H3" i="6"/>
  <c r="E3" i="6"/>
  <c r="E9" i="6" s="1"/>
  <c r="D3" i="6"/>
  <c r="D9" i="6" s="1"/>
  <c r="B11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3" i="5"/>
  <c r="O3" i="5"/>
  <c r="N3" i="5"/>
  <c r="N4" i="5" s="1"/>
  <c r="N5" i="5" s="1"/>
  <c r="N6" i="5" s="1"/>
  <c r="K17" i="5"/>
  <c r="K16" i="5"/>
  <c r="K7" i="5"/>
  <c r="K5" i="5"/>
  <c r="K3" i="5"/>
  <c r="K2" i="5"/>
  <c r="J21" i="5"/>
  <c r="K18" i="5" s="1"/>
  <c r="J17" i="5"/>
  <c r="K14" i="5" s="1"/>
  <c r="J13" i="5"/>
  <c r="K12" i="5" s="1"/>
  <c r="J9" i="5"/>
  <c r="K9" i="5" s="1"/>
  <c r="J5" i="5"/>
  <c r="O2" i="5" s="1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7" i="5" s="1"/>
  <c r="I22" i="5" s="1"/>
  <c r="I23" i="5" s="1"/>
  <c r="I24" i="5" s="1"/>
  <c r="I25" i="5" s="1"/>
  <c r="H2" i="5"/>
  <c r="H3" i="5" s="1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G2" i="5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F22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F5" i="5"/>
  <c r="E4" i="5"/>
  <c r="D3" i="5"/>
  <c r="E22" i="5"/>
  <c r="D22" i="5"/>
  <c r="C22" i="5"/>
  <c r="O4" i="4"/>
  <c r="O5" i="4" s="1"/>
  <c r="O6" i="4" s="1"/>
  <c r="P3" i="4"/>
  <c r="N4" i="4"/>
  <c r="N5" i="4" s="1"/>
  <c r="N6" i="4" s="1"/>
  <c r="M6" i="4"/>
  <c r="M5" i="4"/>
  <c r="M4" i="4"/>
  <c r="L6" i="4"/>
  <c r="L5" i="4"/>
  <c r="L4" i="4"/>
  <c r="L3" i="4"/>
  <c r="H9" i="6" l="1"/>
  <c r="F8" i="6"/>
  <c r="G8" i="6" s="1"/>
  <c r="F3" i="6"/>
  <c r="G3" i="6" s="1"/>
  <c r="B13" i="6"/>
  <c r="F6" i="6"/>
  <c r="G6" i="6" s="1"/>
  <c r="F7" i="6"/>
  <c r="G7" i="6" s="1"/>
  <c r="F4" i="6"/>
  <c r="G4" i="6" s="1"/>
  <c r="F5" i="6"/>
  <c r="G5" i="6" s="1"/>
  <c r="H8" i="6"/>
  <c r="H7" i="6"/>
  <c r="H4" i="6"/>
  <c r="P3" i="5"/>
  <c r="K13" i="5"/>
  <c r="M5" i="5" s="1"/>
  <c r="K4" i="5"/>
  <c r="M4" i="5" s="1"/>
  <c r="K15" i="5"/>
  <c r="O4" i="5"/>
  <c r="P4" i="5" s="1"/>
  <c r="K6" i="5"/>
  <c r="K8" i="5"/>
  <c r="K19" i="5"/>
  <c r="O5" i="5"/>
  <c r="K10" i="5"/>
  <c r="M2" i="5" s="1"/>
  <c r="K20" i="5"/>
  <c r="O6" i="5"/>
  <c r="K11" i="5"/>
  <c r="M3" i="5" s="1"/>
  <c r="K21" i="5"/>
  <c r="P4" i="4"/>
  <c r="Q4" i="4" s="1"/>
  <c r="P6" i="4"/>
  <c r="P5" i="4"/>
  <c r="Q5" i="4" s="1"/>
  <c r="G9" i="6" l="1"/>
  <c r="B14" i="6" s="1"/>
  <c r="B15" i="6" s="1"/>
  <c r="P6" i="5"/>
  <c r="P5" i="5"/>
  <c r="P8" i="5" s="1"/>
  <c r="O7" i="5" s="1"/>
  <c r="Q6" i="4"/>
  <c r="L25" i="5" l="1"/>
  <c r="L24" i="5"/>
  <c r="L23" i="5"/>
  <c r="L22" i="5"/>
  <c r="Q13" i="3" l="1"/>
  <c r="Q14" i="3" s="1"/>
  <c r="P14" i="3"/>
  <c r="O14" i="3"/>
  <c r="N14" i="3"/>
  <c r="P13" i="3"/>
  <c r="O13" i="3"/>
  <c r="N13" i="3"/>
  <c r="Q12" i="3"/>
  <c r="Q11" i="3"/>
  <c r="Q10" i="3"/>
  <c r="Q9" i="3"/>
  <c r="Q8" i="3"/>
  <c r="P7" i="3"/>
  <c r="Q7" i="3"/>
  <c r="Q6" i="3"/>
  <c r="Q5" i="3"/>
  <c r="Q4" i="3"/>
  <c r="Q3" i="3"/>
  <c r="O7" i="3"/>
  <c r="O6" i="3"/>
  <c r="O5" i="3"/>
  <c r="O4" i="3"/>
  <c r="O3" i="3"/>
  <c r="N7" i="3"/>
  <c r="N6" i="3"/>
  <c r="N5" i="3"/>
  <c r="N4" i="3"/>
  <c r="N3" i="3"/>
  <c r="M12" i="3"/>
  <c r="M11" i="3"/>
  <c r="M10" i="3"/>
  <c r="M9" i="3"/>
  <c r="M8" i="3"/>
  <c r="M7" i="3"/>
  <c r="M6" i="3"/>
  <c r="M5" i="3"/>
  <c r="M4" i="3"/>
  <c r="M3" i="3"/>
  <c r="L7" i="3"/>
  <c r="K7" i="3"/>
  <c r="J7" i="3"/>
  <c r="L6" i="3"/>
  <c r="K6" i="3"/>
  <c r="J6" i="3"/>
  <c r="L5" i="3"/>
  <c r="K5" i="3"/>
  <c r="J5" i="3"/>
  <c r="L4" i="3"/>
  <c r="K4" i="3"/>
  <c r="J4" i="3"/>
  <c r="L3" i="3"/>
  <c r="K3" i="3"/>
  <c r="J3" i="3"/>
  <c r="I12" i="3"/>
  <c r="I11" i="3"/>
  <c r="I10" i="3"/>
  <c r="I9" i="3"/>
  <c r="I8" i="3"/>
  <c r="I7" i="3"/>
  <c r="I6" i="3"/>
  <c r="I5" i="3"/>
  <c r="I4" i="3"/>
  <c r="I3" i="3"/>
  <c r="H7" i="3"/>
  <c r="H6" i="3"/>
  <c r="H5" i="3"/>
  <c r="H4" i="3"/>
  <c r="H3" i="3"/>
  <c r="G7" i="3"/>
  <c r="G6" i="3"/>
  <c r="G5" i="3"/>
  <c r="G4" i="3"/>
  <c r="G3" i="3"/>
  <c r="F4" i="3"/>
  <c r="F3" i="3"/>
  <c r="E14" i="3"/>
  <c r="D14" i="3"/>
  <c r="C14" i="3"/>
  <c r="B14" i="3"/>
  <c r="F7" i="3" s="1"/>
  <c r="E13" i="3"/>
  <c r="D13" i="3"/>
  <c r="C13" i="3"/>
  <c r="B13" i="3"/>
  <c r="J48" i="2"/>
  <c r="G48" i="2"/>
  <c r="J47" i="2"/>
  <c r="G47" i="2"/>
  <c r="D30" i="2"/>
  <c r="D29" i="2"/>
  <c r="D28" i="2"/>
  <c r="D27" i="2"/>
  <c r="D19" i="2"/>
  <c r="D18" i="2"/>
  <c r="D17" i="2"/>
  <c r="D16" i="2"/>
  <c r="D15" i="2"/>
  <c r="D26" i="2"/>
  <c r="I26" i="2" s="1"/>
  <c r="J26" i="2" s="1"/>
  <c r="D37" i="2"/>
  <c r="B47" i="2"/>
  <c r="D46" i="2"/>
  <c r="I46" i="2" s="1"/>
  <c r="D45" i="2"/>
  <c r="D44" i="2"/>
  <c r="D43" i="2"/>
  <c r="D42" i="2"/>
  <c r="I43" i="2" s="1"/>
  <c r="D41" i="2"/>
  <c r="D40" i="2"/>
  <c r="D39" i="2"/>
  <c r="D38" i="2"/>
  <c r="C46" i="2"/>
  <c r="C45" i="2"/>
  <c r="C44" i="2"/>
  <c r="C43" i="2"/>
  <c r="H43" i="2" s="1"/>
  <c r="C42" i="2"/>
  <c r="C41" i="2"/>
  <c r="H42" i="2" s="1"/>
  <c r="C40" i="2"/>
  <c r="C39" i="2"/>
  <c r="C38" i="2"/>
  <c r="C37" i="2"/>
  <c r="H46" i="2"/>
  <c r="I45" i="2"/>
  <c r="H45" i="2"/>
  <c r="I44" i="2"/>
  <c r="H44" i="2"/>
  <c r="A43" i="2"/>
  <c r="A44" i="2" s="1"/>
  <c r="A45" i="2" s="1"/>
  <c r="A46" i="2" s="1"/>
  <c r="A42" i="2"/>
  <c r="A38" i="2"/>
  <c r="A39" i="2" s="1"/>
  <c r="I37" i="2"/>
  <c r="H37" i="2"/>
  <c r="D5" i="2"/>
  <c r="D8" i="2"/>
  <c r="I8" i="2" s="1"/>
  <c r="D7" i="2"/>
  <c r="F7" i="2" s="1"/>
  <c r="D6" i="2"/>
  <c r="C4" i="2"/>
  <c r="B31" i="2"/>
  <c r="A28" i="2"/>
  <c r="C28" i="2" s="1"/>
  <c r="C27" i="2"/>
  <c r="H27" i="2" s="1"/>
  <c r="A27" i="2"/>
  <c r="H26" i="2"/>
  <c r="E26" i="2"/>
  <c r="C26" i="2"/>
  <c r="B20" i="2"/>
  <c r="A17" i="2"/>
  <c r="A18" i="2" s="1"/>
  <c r="C16" i="2"/>
  <c r="H16" i="2" s="1"/>
  <c r="A16" i="2"/>
  <c r="H15" i="2"/>
  <c r="E15" i="2"/>
  <c r="F15" i="2"/>
  <c r="G15" i="2" s="1"/>
  <c r="C15" i="2"/>
  <c r="D4" i="2"/>
  <c r="B9" i="2"/>
  <c r="A5" i="2"/>
  <c r="A6" i="2" s="1"/>
  <c r="I4" i="2"/>
  <c r="H4" i="2"/>
  <c r="F5" i="3" l="1"/>
  <c r="F6" i="3"/>
  <c r="I42" i="2"/>
  <c r="J43" i="2"/>
  <c r="J44" i="2"/>
  <c r="J45" i="2"/>
  <c r="J42" i="2"/>
  <c r="J46" i="2"/>
  <c r="E42" i="2"/>
  <c r="E43" i="2"/>
  <c r="E44" i="2"/>
  <c r="E45" i="2"/>
  <c r="E46" i="2"/>
  <c r="F42" i="2"/>
  <c r="F43" i="2"/>
  <c r="F44" i="2"/>
  <c r="F45" i="2"/>
  <c r="F46" i="2"/>
  <c r="G46" i="2" s="1"/>
  <c r="I41" i="2"/>
  <c r="I38" i="2"/>
  <c r="F40" i="2"/>
  <c r="F41" i="2"/>
  <c r="F39" i="2"/>
  <c r="I39" i="2"/>
  <c r="F38" i="2"/>
  <c r="A40" i="2"/>
  <c r="J37" i="2"/>
  <c r="I40" i="2"/>
  <c r="E37" i="2"/>
  <c r="F37" i="2"/>
  <c r="F6" i="2"/>
  <c r="F18" i="2"/>
  <c r="I28" i="2"/>
  <c r="F30" i="2"/>
  <c r="I18" i="2"/>
  <c r="I30" i="2"/>
  <c r="F19" i="2"/>
  <c r="I19" i="2"/>
  <c r="I27" i="2"/>
  <c r="J27" i="2" s="1"/>
  <c r="I16" i="2"/>
  <c r="J16" i="2" s="1"/>
  <c r="F29" i="2"/>
  <c r="I17" i="2"/>
  <c r="I29" i="2"/>
  <c r="H28" i="2"/>
  <c r="E28" i="2"/>
  <c r="A29" i="2"/>
  <c r="E27" i="2"/>
  <c r="F27" i="2"/>
  <c r="G27" i="2" s="1"/>
  <c r="F26" i="2"/>
  <c r="G26" i="2" s="1"/>
  <c r="F28" i="2"/>
  <c r="G28" i="2" s="1"/>
  <c r="A19" i="2"/>
  <c r="C19" i="2" s="1"/>
  <c r="C18" i="2"/>
  <c r="F17" i="2"/>
  <c r="C17" i="2"/>
  <c r="E16" i="2"/>
  <c r="F16" i="2"/>
  <c r="G16" i="2" s="1"/>
  <c r="I15" i="2"/>
  <c r="J15" i="2" s="1"/>
  <c r="F5" i="2"/>
  <c r="J4" i="2"/>
  <c r="A7" i="2"/>
  <c r="C6" i="2"/>
  <c r="I5" i="2"/>
  <c r="F8" i="2"/>
  <c r="I6" i="2"/>
  <c r="C5" i="2"/>
  <c r="I7" i="2"/>
  <c r="E4" i="2"/>
  <c r="F4" i="2"/>
  <c r="G4" i="2" s="1"/>
  <c r="J28" i="2" l="1"/>
  <c r="G37" i="2"/>
  <c r="G44" i="2"/>
  <c r="G45" i="2"/>
  <c r="G43" i="2"/>
  <c r="G42" i="2"/>
  <c r="E39" i="2"/>
  <c r="G39" i="2" s="1"/>
  <c r="H39" i="2"/>
  <c r="J39" i="2" s="1"/>
  <c r="H38" i="2"/>
  <c r="J38" i="2" s="1"/>
  <c r="E38" i="2"/>
  <c r="G38" i="2" s="1"/>
  <c r="A41" i="2"/>
  <c r="A30" i="2"/>
  <c r="C30" i="2" s="1"/>
  <c r="C29" i="2"/>
  <c r="H17" i="2"/>
  <c r="J17" i="2" s="1"/>
  <c r="E17" i="2"/>
  <c r="H18" i="2"/>
  <c r="J18" i="2" s="1"/>
  <c r="E18" i="2"/>
  <c r="G18" i="2" s="1"/>
  <c r="G17" i="2"/>
  <c r="E19" i="2"/>
  <c r="G19" i="2" s="1"/>
  <c r="H19" i="2"/>
  <c r="J19" i="2" s="1"/>
  <c r="A8" i="2"/>
  <c r="C8" i="2" s="1"/>
  <c r="C7" i="2"/>
  <c r="H5" i="2"/>
  <c r="J5" i="2" s="1"/>
  <c r="E5" i="2"/>
  <c r="G5" i="2" s="1"/>
  <c r="J6" i="2"/>
  <c r="E6" i="2"/>
  <c r="G6" i="2" s="1"/>
  <c r="H6" i="2"/>
  <c r="E41" i="2" l="1"/>
  <c r="G41" i="2" s="1"/>
  <c r="H41" i="2"/>
  <c r="J41" i="2" s="1"/>
  <c r="E40" i="2"/>
  <c r="G40" i="2" s="1"/>
  <c r="H40" i="2"/>
  <c r="J40" i="2" s="1"/>
  <c r="G20" i="2"/>
  <c r="G21" i="2" s="1"/>
  <c r="J20" i="2"/>
  <c r="J21" i="2" s="1"/>
  <c r="H30" i="2"/>
  <c r="J30" i="2" s="1"/>
  <c r="E30" i="2"/>
  <c r="G30" i="2" s="1"/>
  <c r="H29" i="2"/>
  <c r="J29" i="2" s="1"/>
  <c r="E29" i="2"/>
  <c r="G29" i="2" s="1"/>
  <c r="E7" i="2"/>
  <c r="G7" i="2" s="1"/>
  <c r="G9" i="2" s="1"/>
  <c r="G10" i="2" s="1"/>
  <c r="H7" i="2"/>
  <c r="J7" i="2" s="1"/>
  <c r="J9" i="2" s="1"/>
  <c r="J10" i="2" s="1"/>
  <c r="E8" i="2"/>
  <c r="G8" i="2" s="1"/>
  <c r="H8" i="2"/>
  <c r="J8" i="2" s="1"/>
  <c r="J31" i="2" l="1"/>
  <c r="J32" i="2" s="1"/>
  <c r="G31" i="2"/>
  <c r="G32" i="2" s="1"/>
  <c r="M13" i="1"/>
  <c r="L13" i="1"/>
  <c r="K13" i="1"/>
  <c r="J13" i="1"/>
  <c r="M12" i="1"/>
  <c r="M11" i="1"/>
  <c r="M10" i="1"/>
  <c r="M9" i="1"/>
  <c r="M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  <c r="I14" i="1"/>
  <c r="G14" i="1"/>
  <c r="F14" i="1"/>
  <c r="I15" i="1"/>
  <c r="G15" i="1"/>
  <c r="F15" i="1"/>
  <c r="I16" i="1"/>
  <c r="H16" i="1"/>
  <c r="G16" i="1"/>
  <c r="F16" i="1"/>
  <c r="E13" i="1"/>
  <c r="I10" i="1" s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D13" i="1"/>
  <c r="C13" i="1"/>
  <c r="B13" i="1"/>
  <c r="I3" i="1" l="1"/>
  <c r="I5" i="1"/>
  <c r="I7" i="1"/>
  <c r="I4" i="1"/>
  <c r="I9" i="1"/>
  <c r="I6" i="1"/>
  <c r="I11" i="1"/>
  <c r="I12" i="1"/>
  <c r="I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tc={553141B3-1CFB-488A-B6C9-863A2367AF01}</author>
  </authors>
  <commentList>
    <comment ref="P3" authorId="0" shapeId="0" xr:uid="{553141B3-1CFB-488A-B6C9-863A2367AF0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Per Definition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<sst xmlns="http://schemas.openxmlformats.org/spreadsheetml/2006/main" count="242" uniqueCount="136">
  <si>
    <t>No.</t>
  </si>
  <si>
    <t>A</t>
  </si>
  <si>
    <t>B</t>
  </si>
  <si>
    <t>C</t>
  </si>
  <si>
    <t>D</t>
  </si>
  <si>
    <t>Sum</t>
  </si>
  <si>
    <t>CR1</t>
  </si>
  <si>
    <t>CR2</t>
  </si>
  <si>
    <t>CR3</t>
  </si>
  <si>
    <t>share</t>
  </si>
  <si>
    <t>share^2</t>
  </si>
  <si>
    <t>Herfindahl-Index</t>
  </si>
  <si>
    <t>U-Nr.</t>
  </si>
  <si>
    <t>Fi</t>
  </si>
  <si>
    <t>Gi</t>
  </si>
  <si>
    <t>F-</t>
  </si>
  <si>
    <t>G+</t>
  </si>
  <si>
    <t>F+</t>
  </si>
  <si>
    <t>G-</t>
  </si>
  <si>
    <t>Fi-F[i-1]</t>
  </si>
  <si>
    <t>Gi+G[i-1]</t>
  </si>
  <si>
    <t>F-*G+</t>
  </si>
  <si>
    <t>Fi+F[i-1]</t>
  </si>
  <si>
    <t>Gi-G[i-1]</t>
  </si>
  <si>
    <t>F+*G-</t>
  </si>
  <si>
    <t>Summe</t>
  </si>
  <si>
    <t>GC</t>
  </si>
  <si>
    <t>Average</t>
  </si>
  <si>
    <t>xi/mu</t>
  </si>
  <si>
    <t>ln(xi/mu)</t>
  </si>
  <si>
    <t>(xi/mu)*ln(xi/mu)</t>
  </si>
  <si>
    <t>Theil</t>
  </si>
  <si>
    <t>Private Consumption</t>
  </si>
  <si>
    <t>Government Consumption</t>
  </si>
  <si>
    <t>Gross Investment</t>
  </si>
  <si>
    <t>Exports</t>
  </si>
  <si>
    <t>Imports</t>
  </si>
  <si>
    <t>Nominal GDP</t>
  </si>
  <si>
    <t>Real GDP</t>
  </si>
  <si>
    <t>GDP Defla- tor</t>
  </si>
  <si>
    <t>P</t>
  </si>
  <si>
    <t>Q</t>
  </si>
  <si>
    <t>Growth rate of GDP-Deflator</t>
  </si>
  <si>
    <t>Index-nom</t>
  </si>
  <si>
    <t>Index-real</t>
  </si>
  <si>
    <t>Quarter</t>
  </si>
  <si>
    <t>Revenue [Mio. Euro]</t>
  </si>
  <si>
    <t>2018q1</t>
  </si>
  <si>
    <t>2021q1</t>
  </si>
  <si>
    <t>2018q2</t>
  </si>
  <si>
    <t>2021q2</t>
  </si>
  <si>
    <t>2018q3</t>
  </si>
  <si>
    <t>2021q3</t>
  </si>
  <si>
    <t>2018q4</t>
  </si>
  <si>
    <t>2021q4</t>
  </si>
  <si>
    <t>2019q1</t>
  </si>
  <si>
    <t>2022q1</t>
  </si>
  <si>
    <t>2019q2</t>
  </si>
  <si>
    <t>2022q2</t>
  </si>
  <si>
    <t>2019q3</t>
  </si>
  <si>
    <t>2022q3</t>
  </si>
  <si>
    <t>2019q4</t>
  </si>
  <si>
    <t>2022q4</t>
  </si>
  <si>
    <t>2020q1</t>
  </si>
  <si>
    <t>2020q2</t>
  </si>
  <si>
    <t>2020q3</t>
  </si>
  <si>
    <t>2020q4</t>
  </si>
  <si>
    <t>simple foredcast</t>
  </si>
  <si>
    <t>2023q1</t>
  </si>
  <si>
    <t>2023q2</t>
  </si>
  <si>
    <t>2023q3</t>
  </si>
  <si>
    <t>2023q4</t>
  </si>
  <si>
    <t>M-Av-3</t>
  </si>
  <si>
    <t>M-Av-5</t>
  </si>
  <si>
    <t>M-Av-7</t>
  </si>
  <si>
    <t>C-M-Av-3</t>
  </si>
  <si>
    <t>C-M-Av-5</t>
  </si>
  <si>
    <t>C-M-Av-7</t>
  </si>
  <si>
    <t>ES-alpha=0,3</t>
  </si>
  <si>
    <t>ES-alpha=0,8</t>
  </si>
  <si>
    <t>Average-Growth-factor</t>
  </si>
  <si>
    <t>Growth-factor</t>
  </si>
  <si>
    <t>Average-growth-factor</t>
  </si>
  <si>
    <t>Proportions</t>
  </si>
  <si>
    <t>q1</t>
  </si>
  <si>
    <t>q2</t>
  </si>
  <si>
    <t>q3</t>
  </si>
  <si>
    <t>q4</t>
  </si>
  <si>
    <t>mean average per quater</t>
  </si>
  <si>
    <t>Yearly Data</t>
  </si>
  <si>
    <t>Growth-Factor</t>
  </si>
  <si>
    <t>Seasonally Forcast</t>
  </si>
  <si>
    <t>Visits</t>
  </si>
  <si>
    <t>Sales volume [€]</t>
  </si>
  <si>
    <t>year</t>
  </si>
  <si>
    <t>x</t>
  </si>
  <si>
    <t>y</t>
  </si>
  <si>
    <t>xy</t>
  </si>
  <si>
    <t>x^2</t>
  </si>
  <si>
    <t>yhat</t>
  </si>
  <si>
    <t>(yhat-ybar)^2</t>
  </si>
  <si>
    <t>(y-ybar)^2</t>
  </si>
  <si>
    <t>ybar</t>
  </si>
  <si>
    <t>b</t>
  </si>
  <si>
    <t>a</t>
  </si>
  <si>
    <t>yhat(30)</t>
  </si>
  <si>
    <t>R^2</t>
  </si>
  <si>
    <t>R</t>
  </si>
  <si>
    <t>visits</t>
  </si>
  <si>
    <t>marketing</t>
  </si>
  <si>
    <t>branch</t>
  </si>
  <si>
    <t>sales</t>
  </si>
  <si>
    <t>x1</t>
  </si>
  <si>
    <t>x2</t>
  </si>
  <si>
    <t>x3</t>
  </si>
  <si>
    <t>(yhat-y)^2</t>
  </si>
  <si>
    <t>E</t>
  </si>
  <si>
    <t>F</t>
  </si>
  <si>
    <t>G</t>
  </si>
  <si>
    <t>H</t>
  </si>
  <si>
    <t>sum</t>
  </si>
  <si>
    <t>average</t>
  </si>
  <si>
    <t>beta0</t>
  </si>
  <si>
    <t>beta1</t>
  </si>
  <si>
    <t>beta2</t>
  </si>
  <si>
    <t>beta3</t>
  </si>
  <si>
    <t>F_emp</t>
  </si>
  <si>
    <t>se(beta)</t>
  </si>
  <si>
    <t>t(beta0)</t>
  </si>
  <si>
    <t>se(beta0)</t>
  </si>
  <si>
    <t>se(beta1)</t>
  </si>
  <si>
    <t>se(beta2)</t>
  </si>
  <si>
    <t>se(beta3)</t>
  </si>
  <si>
    <t>t(beta1)</t>
  </si>
  <si>
    <t>t(beta2)</t>
  </si>
  <si>
    <t>t(beta3)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</si>
</sst>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0.000"/>
    <numFmt numFmtId="173" formatCode="0.0"/>
    <numFmt numFmtId="17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sz val="11"/>
      <color rgb="FF000000"/>
      <name val="Calibri"/>
    </font>
    <font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1" applyNumberFormat="1" applyFont="1"/>
    <xf numFmtId="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/>
    <xf numFmtId="172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wrapText="1" readingOrder="1"/>
    </xf>
    <xf numFmtId="0" fontId="3" fillId="0" borderId="15" xfId="0" applyFont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left" wrapText="1" readingOrder="1"/>
    </xf>
    <xf numFmtId="2" fontId="3" fillId="0" borderId="15" xfId="0" applyNumberFormat="1" applyFont="1" applyBorder="1" applyAlignment="1">
      <alignment horizontal="left" wrapText="1" readingOrder="1"/>
    </xf>
    <xf numFmtId="2" fontId="0" fillId="0" borderId="10" xfId="0" applyNumberFormat="1" applyBorder="1"/>
    <xf numFmtId="2" fontId="0" fillId="0" borderId="10" xfId="1" applyNumberFormat="1" applyFont="1" applyBorder="1"/>
    <xf numFmtId="10" fontId="0" fillId="0" borderId="10" xfId="1" applyNumberFormat="1" applyFont="1" applyBorder="1"/>
    <xf numFmtId="173" fontId="0" fillId="0" borderId="0" xfId="0" applyNumberFormat="1"/>
    <xf numFmtId="0" fontId="0" fillId="2" borderId="0" xfId="0" applyFill="1"/>
    <xf numFmtId="2" fontId="0" fillId="2" borderId="0" xfId="0" applyNumberFormat="1" applyFill="1"/>
    <xf numFmtId="174" fontId="0" fillId="0" borderId="0" xfId="1" applyNumberFormat="1" applyFont="1"/>
    <xf numFmtId="2" fontId="0" fillId="0" borderId="10" xfId="1" applyNumberFormat="1" applyFont="1" applyBorder="1" applyAlignment="1">
      <alignment horizontal="center"/>
    </xf>
    <xf numFmtId="2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'Lec2'!$D$2</c:f>
              <c:strCache>
                <c:ptCount val="1"/>
                <c:pt idx="0">
                  <c:v>Gi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'Lec2'!$C$3:$C$8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'Lec2'!$D$3:$D$8</c:f>
              <c:numCache>
                <c:formatCode>General</c:formatCode>
                <c:ptCount val="6"/>
                <c:pt idx="0">
                  <c:v>0</c:v>
                </c:pt>
                <c:pt idx="1">
                  <c:v>7.0000000000000007E-2</c:v>
                </c:pt>
                <c:pt idx="2">
                  <c:v>0.19</c:v>
                </c:pt>
                <c:pt idx="3">
                  <c:v>0.38</c:v>
                </c:pt>
                <c:pt idx="4">
                  <c:v>0.63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AF-453A-ABEC-9BEE9134B8B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'Lec2'!$C$3:$C$8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'Lec2'!$C$3:$C$8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AF-453A-ABEC-9BEE9134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182432"/>
        <c:axId val="1429183264"/>
      </c:scatterChart>
      <c:valAx>
        <c:axId val="14291824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9183264"/>
        <c:crosses val="autoZero"/>
        <c:crossBetween val="midCat"/>
      </c:valAx>
      <c:valAx>
        <c:axId val="1429183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918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'Lec2'!$D$2</c:f>
              <c:strCache>
                <c:ptCount val="1"/>
                <c:pt idx="0">
                  <c:v>Gi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'Lec2'!$C$14:$C$19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'Lec2'!$D$14:$D$19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D9-4E70-A865-8A49541C9BB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'Lec2'!$C$14:$C$19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'Lec2'!$C$14:$C$19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D9-4E70-A865-8A49541C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182432"/>
        <c:axId val="1429183264"/>
      </c:scatterChart>
      <c:valAx>
        <c:axId val="14291824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9183264"/>
        <c:crosses val="autoZero"/>
        <c:crossBetween val="midCat"/>
      </c:valAx>
      <c:valAx>
        <c:axId val="1429183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918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'Lec2'!$D$2</c:f>
              <c:strCache>
                <c:ptCount val="1"/>
                <c:pt idx="0">
                  <c:v>Gi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'Lec2'!$C$25:$C$30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'Lec2'!$D$25:$D$30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97-4FEA-9659-7EBDD88727D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'Lec2'!$C$25:$C$30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'Lec2'!$C$25:$C$30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97-4FEA-9659-7EBDD8872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182432"/>
        <c:axId val="1429183264"/>
      </c:scatterChart>
      <c:valAx>
        <c:axId val="14291824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9183264"/>
        <c:crosses val="autoZero"/>
        <c:crossBetween val="midCat"/>
      </c:valAx>
      <c:valAx>
        <c:axId val="1429183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918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'Lec2'!$D$2</c:f>
              <c:strCache>
                <c:ptCount val="1"/>
                <c:pt idx="0">
                  <c:v>Gi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'Lec2'!$C$36:$C$46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'Lec2'!$D$36:$D$46</c:f>
              <c:numCache>
                <c:formatCode>General</c:formatCode>
                <c:ptCount val="1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0.3</c:v>
                </c:pt>
                <c:pt idx="7">
                  <c:v>0.45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E-4A08-81B9-AE7B630C278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'Lec2'!$C$25:$C$30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'Lec2'!$C$25:$C$30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E-4A08-81B9-AE7B630C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182432"/>
        <c:axId val="1429183264"/>
      </c:scatterChart>
      <c:valAx>
        <c:axId val="14291824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9183264"/>
        <c:crosses val="autoZero"/>
        <c:crossBetween val="midCat"/>
      </c:valAx>
      <c:valAx>
        <c:axId val="1429183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918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'Lec5'!$C$1</c:f>
              <c:strCache>
                <c:ptCount val="1"/>
                <c:pt idx="0">
                  <c:v>Revenue [Mio. Euro]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'Lec5'!$B$2:$B$21</c:f>
              <c:strCache>
                <c:ptCount val="20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  <c:pt idx="17">
                  <c:v>2022q2</c:v>
                </c:pt>
                <c:pt idx="18">
                  <c:v>2022q3</c:v>
                </c:pt>
                <c:pt idx="19">
                  <c:v>2022q4</c:v>
                </c:pt>
              </c:strCache>
            </c:strRef>
          </c:xVal>
          <c:yVal>
            <c:numRef>
              <c:f>'Lec5'!$C$2:$C$21</c:f>
              <c:numCache>
                <c:formatCode>General</c:formatCode>
                <c:ptCount val="20"/>
                <c:pt idx="0">
                  <c:v>330</c:v>
                </c:pt>
                <c:pt idx="1">
                  <c:v>345</c:v>
                </c:pt>
                <c:pt idx="2">
                  <c:v>390</c:v>
                </c:pt>
                <c:pt idx="3">
                  <c:v>354</c:v>
                </c:pt>
                <c:pt idx="4">
                  <c:v>345</c:v>
                </c:pt>
                <c:pt idx="5">
                  <c:v>357</c:v>
                </c:pt>
                <c:pt idx="6">
                  <c:v>420</c:v>
                </c:pt>
                <c:pt idx="7">
                  <c:v>360</c:v>
                </c:pt>
                <c:pt idx="8">
                  <c:v>366</c:v>
                </c:pt>
                <c:pt idx="9">
                  <c:v>390</c:v>
                </c:pt>
                <c:pt idx="10">
                  <c:v>468</c:v>
                </c:pt>
                <c:pt idx="11">
                  <c:v>402</c:v>
                </c:pt>
                <c:pt idx="12">
                  <c:v>378</c:v>
                </c:pt>
                <c:pt idx="13">
                  <c:v>405</c:v>
                </c:pt>
                <c:pt idx="14">
                  <c:v>498</c:v>
                </c:pt>
                <c:pt idx="15">
                  <c:v>420</c:v>
                </c:pt>
                <c:pt idx="16">
                  <c:v>429</c:v>
                </c:pt>
                <c:pt idx="17">
                  <c:v>495</c:v>
                </c:pt>
                <c:pt idx="18">
                  <c:v>540</c:v>
                </c:pt>
                <c:pt idx="19">
                  <c:v>510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58-4946-805C-4EB7F0B5E6A8}"/>
            </c:ext>
          </c:extLst>
        </c:ser>
        <c:ser>
          <c:idx val="1"/>
          <c:order val="1"/>
          <c:tx>
            <c:strRef>
              <c:f>'Lec5'!$C$26</c:f>
              <c:strCache>
                <c:ptCount val="1"/>
                <c:pt idx="0">
                  <c:v>simple foredcast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'Lec5'!$A$22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'Lec5'!$C$22</c:f>
              <c:numCache>
                <c:formatCode>General</c:formatCode>
                <c:ptCount val="1"/>
                <c:pt idx="0">
                  <c:v>510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58-4946-805C-4EB7F0B5E6A8}"/>
            </c:ext>
          </c:extLst>
        </c:ser>
        <c:ser>
          <c:idx val="2"/>
          <c:order val="2"/>
          <c:tx>
            <c:strRef>
              <c:f>'Lec5'!$D$26</c:f>
              <c:strCache>
                <c:ptCount val="1"/>
                <c:pt idx="0">
                  <c:v>M-Av-3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'Lec5'!$A$22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'Lec5'!$D$22</c:f>
              <c:numCache>
                <c:formatCode>General</c:formatCode>
                <c:ptCount val="1"/>
                <c:pt idx="0">
                  <c:v>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58-4946-805C-4EB7F0B5E6A8}"/>
            </c:ext>
          </c:extLst>
        </c:ser>
        <c:ser>
          <c:idx val="3"/>
          <c:order val="3"/>
          <c:tx>
            <c:strRef>
              <c:f>'Lec5'!$E$26</c:f>
              <c:strCache>
                <c:ptCount val="1"/>
                <c:pt idx="0">
                  <c:v>M-Av-5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'Lec5'!$A$22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'Lec5'!$E$22</c:f>
              <c:numCache>
                <c:formatCode>General</c:formatCode>
                <c:ptCount val="1"/>
                <c:pt idx="0">
                  <c:v>478.8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58-4946-805C-4EB7F0B5E6A8}"/>
            </c:ext>
          </c:extLst>
        </c:ser>
        <c:ser>
          <c:idx val="4"/>
          <c:order val="4"/>
          <c:tx>
            <c:strRef>
              <c:f>'Lec5'!$F$26</c:f>
              <c:strCache>
                <c:ptCount val="1"/>
                <c:pt idx="0">
                  <c:v>M-Av-7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'Lec5'!$A$22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'Lec5'!$F$22</c:f>
              <c:numCache>
                <c:formatCode>General</c:formatCode>
                <c:ptCount val="1"/>
                <c:pt idx="0">
                  <c:v>471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58-4946-805C-4EB7F0B5E6A8}"/>
            </c:ext>
          </c:extLst>
        </c:ser>
        <c:ser>
          <c:idx val="5"/>
          <c:order val="5"/>
          <c:tx>
            <c:strRef>
              <c:f>'Lec5'!$G$26</c:f>
              <c:strCache>
                <c:ptCount val="1"/>
                <c:pt idx="0">
                  <c:v>ES-alpha=0,3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'Lec5'!$A$22</c:f>
              <c:numCache>
                <c:formatCode>General</c:formatCode>
                <c:ptCount val="1"/>
                <c:pt idx="0">
                  <c:v>21</c:v>
                </c:pt>
              </c:numCache>
            </c:numRef>
          </c:xVal>
          <c:yVal>
            <c:numRef>
              <c:f>'Lec5'!$G$22</c:f>
              <c:numCache>
                <c:formatCode>0.00</c:formatCode>
                <c:ptCount val="1"/>
                <c:pt idx="0">
                  <c:v>485.50197657456579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58-4946-805C-4EB7F0B5E6A8}"/>
            </c:ext>
          </c:extLst>
        </c:ser>
        <c:ser>
          <c:idx val="6"/>
          <c:order val="6"/>
          <c:tx>
            <c:strRef>
              <c:f>'Lec5'!$H$26</c:f>
              <c:strCache>
                <c:ptCount val="1"/>
                <c:pt idx="0">
                  <c:v>ES-alpha=0,8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'Lec5'!$A$26</c:f>
              <c:numCache>
                <c:formatCode>General</c:formatCode>
                <c:ptCount val="1"/>
              </c:numCache>
            </c:numRef>
          </c:xVal>
          <c:yVal>
            <c:numRef>
              <c:f>'Lec5'!$H$22</c:f>
              <c:numCache>
                <c:formatCode>0.00</c:formatCode>
                <c:ptCount val="1"/>
                <c:pt idx="0">
                  <c:v>513.67634916723443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58-4946-805C-4EB7F0B5E6A8}"/>
            </c:ext>
          </c:extLst>
        </c:ser>
        <c:ser>
          <c:idx val="7"/>
          <c:order val="7"/>
          <c:tx>
            <c:strRef>
              <c:f>'Lec5'!$I$26</c:f>
              <c:strCache>
                <c:ptCount val="1"/>
                <c:pt idx="0">
                  <c:v>Average-growth-factor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'Lec5'!$A$22:$A$25</c:f>
              <c:numCache>
                <c:formatCode>General</c:formatCode>
                <c:ptCount val="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</c:numCache>
            </c:numRef>
          </c:xVal>
          <c:yVal>
            <c:numRef>
              <c:f>'Lec5'!$I$22:$I$25</c:f>
              <c:numCache>
                <c:formatCode>General</c:formatCode>
                <c:ptCount val="4"/>
                <c:pt idx="0">
                  <c:v>521.81974030239132</c:v>
                </c:pt>
                <c:pt idx="1">
                  <c:v>533.91341444951991</c:v>
                </c:pt>
                <c:pt idx="2">
                  <c:v>546.28737112159126</c:v>
                </c:pt>
                <c:pt idx="3">
                  <c:v>558.94810613557809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58-4946-805C-4EB7F0B5E6A8}"/>
            </c:ext>
          </c:extLst>
        </c:ser>
        <c:ser>
          <c:idx val="8"/>
          <c:order val="8"/>
          <c:tx>
            <c:strRef>
              <c:f>'Lec5'!$L$21</c:f>
              <c:strCache>
                <c:ptCount val="1"/>
                <c:pt idx="0">
                  <c:v>Seasonally Forcast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'Lec5'!$A$22:$A$25</c:f>
              <c:numCache>
                <c:formatCode>General</c:formatCode>
                <c:ptCount val="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</c:numCache>
            </c:numRef>
          </c:xVal>
          <c:yVal>
            <c:numRef>
              <c:f>'Lec5'!$L$22:$L$25</c:f>
              <c:numCache>
                <c:formatCode>General</c:formatCode>
                <c:ptCount val="4"/>
                <c:pt idx="0">
                  <c:v>484.49963720155483</c:v>
                </c:pt>
                <c:pt idx="1">
                  <c:v>519.97377315842732</c:v>
                </c:pt>
                <c:pt idx="2">
                  <c:v>605.58214704789884</c:v>
                </c:pt>
                <c:pt idx="3">
                  <c:v>533.76453318866368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58-4946-805C-4EB7F0B5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30160"/>
        <c:axId val="1140083888"/>
      </c:scatterChart>
      <c:valAx>
        <c:axId val="142193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40083888"/>
        <c:crosses val="autoZero"/>
        <c:crossBetween val="midCat"/>
      </c:valAx>
      <c:valAx>
        <c:axId val="114008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21930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'Lec6'!$C$2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'Lec6'!$B$3:$B$8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</c:numCache>
            </c:numRef>
          </c:xVal>
          <c:yVal>
            <c:numRef>
              <c:f>'Lec6'!$C$3:$C$8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10</c:v>
                </c:pt>
                <c:pt idx="3">
                  <c:v>29</c:v>
                </c:pt>
                <c:pt idx="4">
                  <c:v>42</c:v>
                </c:pt>
                <c:pt idx="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24-47BD-AFE7-5057D2683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896367"/>
        <c:axId val="910891375"/>
      </c:scatterChart>
      <c:valAx>
        <c:axId val="910896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0891375"/>
        <c:crosses val="autoZero"/>
        <c:crossBetween val="midCat"/>
      </c:valAx>
      <c:valAx>
        <c:axId val="91089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0896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12706</xdr:rowOff>
    </xdr:from>
    <xdr:to>
      <xdr:col>14</xdr:col>
      <xdr:colOff>6350</xdr:colOff>
      <xdr:row>9</xdr:row>
      <xdr:rowOff>158750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D944F5A-A502-BCF3-A263-1685FA4379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11</xdr:row>
      <xdr:rowOff>0</xdr:rowOff>
    </xdr:from>
    <xdr:to>
      <xdr:col>13</xdr:col>
      <xdr:colOff>749300</xdr:colOff>
      <xdr:row>20</xdr:row>
      <xdr:rowOff>146044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8D8DCB0-15B1-46CF-8B6B-1E9EDFFB3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13</xdr:col>
      <xdr:colOff>749300</xdr:colOff>
      <xdr:row>31</xdr:row>
      <xdr:rowOff>146044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F4C0A3A-94AC-4625-A514-33F7F407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13</xdr:col>
      <xdr:colOff>749300</xdr:colOff>
      <xdr:row>42</xdr:row>
      <xdr:rowOff>146044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87556EB-450F-4957-A109-2E7D187EA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488950</xdr:colOff>
      <xdr:row>9</xdr:row>
      <xdr:rowOff>6350</xdr:rowOff>
    </xdr:from>
    <xdr:to>
      <xdr:col>17</xdr:col>
      <xdr:colOff>508000</xdr:colOff>
      <xdr:row>48</xdr:row>
      <xdr:rowOff>88900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A97D25-B9A2-80C2-D7FE-1622C1018D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174625</xdr:colOff>
      <xdr:row>11</xdr:row>
      <xdr:rowOff>3175</xdr:rowOff>
    </xdr:from>
    <xdr:to>
      <xdr:col>9</xdr:col>
      <xdr:colOff>174625</xdr:colOff>
      <xdr:row>25</xdr:row>
      <xdr:rowOff>168275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BF31E05-5514-47AA-8EF6-65301B4CA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n_Reg_Examp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"/>
      <sheetName val="Tabelle1"/>
      <sheetName val="Tabelle2"/>
      <sheetName val="Tabelle3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y</v>
          </cell>
        </row>
        <row r="3">
          <cell r="B3">
            <v>9</v>
          </cell>
          <cell r="C3">
            <v>24</v>
          </cell>
        </row>
        <row r="4">
          <cell r="B4">
            <v>11</v>
          </cell>
          <cell r="C4">
            <v>33</v>
          </cell>
        </row>
        <row r="5">
          <cell r="B5">
            <v>5</v>
          </cell>
          <cell r="C5">
            <v>10</v>
          </cell>
        </row>
        <row r="6">
          <cell r="B6">
            <v>13</v>
          </cell>
          <cell r="C6">
            <v>29</v>
          </cell>
        </row>
        <row r="7">
          <cell r="B7">
            <v>20</v>
          </cell>
          <cell r="C7">
            <v>42</v>
          </cell>
        </row>
        <row r="8">
          <cell r="B8">
            <v>12</v>
          </cell>
          <cell r="C8">
            <v>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R"/>
      <sheetName val="F"/>
      <sheetName val="t"/>
    </sheetNames>
    <sheetDataSet>
      <sheetData sheetId="0" refreshError="1"/>
      <sheetData sheetId="1">
        <row r="5">
          <cell r="I5">
            <v>0.93081511068587142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rnhard Köster" id="{E571D9C8-A10B-49B5-A4BB-CD26D214D1E3}" userId="0922598de91433ef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" dT="2022-12-14T23:48:14.92" personId="{E571D9C8-A10B-49B5-A4BB-CD26D214D1E3}" id="{553141B3-1CFB-488A-B6C9-863A2367AF01}">
    <text>Per Definition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835A3-001F-41D5-AC5D-463B204138FE}">
  <dimension ref="A1:M16"/>
  <sheetViews>
    <sheetView workbookViewId="0">
      <selection activeCell="A2" sqref="A2:E13"/>
    </sheetView>
  </sheetViews>
  <sheetFormatPr baseColWidth="10" defaultRowHeight="14.5" x14ac:dyDescent="0.35"/>
  <cols>
    <col min="2" max="5" width="4.81640625" bestFit="1" customWidth="1"/>
    <col min="6" max="6" width="4.90625" bestFit="1" customWidth="1"/>
    <col min="7" max="7" width="4.26953125" bestFit="1" customWidth="1"/>
    <col min="8" max="8" width="5.26953125" bestFit="1" customWidth="1"/>
    <col min="9" max="9" width="4.90625" bestFit="1" customWidth="1"/>
    <col min="10" max="10" width="6.81640625" bestFit="1" customWidth="1"/>
    <col min="11" max="11" width="4.81640625" bestFit="1" customWidth="1"/>
    <col min="12" max="12" width="1.90625" bestFit="1" customWidth="1"/>
    <col min="13" max="13" width="6.81640625" bestFit="1" customWidth="1"/>
  </cols>
  <sheetData>
    <row r="1" spans="1:13" x14ac:dyDescent="0.35">
      <c r="F1" s="3" t="s">
        <v>9</v>
      </c>
      <c r="G1" s="3"/>
      <c r="H1" s="3"/>
      <c r="I1" s="3"/>
      <c r="J1" s="3" t="s">
        <v>10</v>
      </c>
      <c r="K1" s="3"/>
      <c r="L1" s="3"/>
      <c r="M1" s="3"/>
    </row>
    <row r="2" spans="1:13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1</v>
      </c>
      <c r="G2" t="s">
        <v>2</v>
      </c>
      <c r="H2" t="s">
        <v>3</v>
      </c>
      <c r="I2" t="s">
        <v>4</v>
      </c>
      <c r="J2" t="s">
        <v>1</v>
      </c>
      <c r="K2" t="s">
        <v>2</v>
      </c>
      <c r="L2" t="s">
        <v>3</v>
      </c>
      <c r="M2" t="s">
        <v>4</v>
      </c>
    </row>
    <row r="3" spans="1:13" x14ac:dyDescent="0.35">
      <c r="A3">
        <v>1</v>
      </c>
      <c r="B3">
        <v>70</v>
      </c>
      <c r="C3">
        <v>200</v>
      </c>
      <c r="D3">
        <v>0</v>
      </c>
      <c r="E3">
        <v>30</v>
      </c>
      <c r="F3" s="1">
        <f>B3/B$13</f>
        <v>7.0000000000000007E-2</v>
      </c>
      <c r="G3" s="1">
        <f t="shared" ref="G3:I3" si="0">C3/C$13</f>
        <v>0.2</v>
      </c>
      <c r="H3" s="1">
        <f t="shared" si="0"/>
        <v>0</v>
      </c>
      <c r="I3" s="1">
        <f t="shared" si="0"/>
        <v>0.03</v>
      </c>
      <c r="J3" s="4">
        <f>F3^2</f>
        <v>4.9000000000000007E-3</v>
      </c>
      <c r="K3" s="4">
        <f t="shared" ref="K3:K7" si="1">G3^2</f>
        <v>4.0000000000000008E-2</v>
      </c>
      <c r="L3" s="4">
        <f t="shared" ref="L3:L7" si="2">H3^2</f>
        <v>0</v>
      </c>
      <c r="M3" s="4">
        <f t="shared" ref="M3:M12" si="3">I3^2</f>
        <v>8.9999999999999998E-4</v>
      </c>
    </row>
    <row r="4" spans="1:13" x14ac:dyDescent="0.35">
      <c r="A4">
        <v>2</v>
      </c>
      <c r="B4">
        <v>120</v>
      </c>
      <c r="C4">
        <v>200</v>
      </c>
      <c r="D4">
        <v>0</v>
      </c>
      <c r="E4">
        <v>30</v>
      </c>
      <c r="F4" s="1">
        <f t="shared" ref="F4:F7" si="4">B4/B$13</f>
        <v>0.12</v>
      </c>
      <c r="G4" s="1">
        <f t="shared" ref="G4:G7" si="5">C4/C$13</f>
        <v>0.2</v>
      </c>
      <c r="H4" s="1">
        <f t="shared" ref="H4:H7" si="6">D4/D$13</f>
        <v>0</v>
      </c>
      <c r="I4" s="1">
        <f t="shared" ref="I4:I12" si="7">E4/E$13</f>
        <v>0.03</v>
      </c>
      <c r="J4" s="4">
        <f t="shared" ref="J4:J7" si="8">F4^2</f>
        <v>1.44E-2</v>
      </c>
      <c r="K4" s="4">
        <f t="shared" si="1"/>
        <v>4.0000000000000008E-2</v>
      </c>
      <c r="L4" s="4">
        <f t="shared" si="2"/>
        <v>0</v>
      </c>
      <c r="M4" s="4">
        <f t="shared" si="3"/>
        <v>8.9999999999999998E-4</v>
      </c>
    </row>
    <row r="5" spans="1:13" x14ac:dyDescent="0.35">
      <c r="A5">
        <v>3</v>
      </c>
      <c r="B5">
        <v>190</v>
      </c>
      <c r="C5">
        <v>200</v>
      </c>
      <c r="D5">
        <v>0</v>
      </c>
      <c r="E5">
        <v>30</v>
      </c>
      <c r="F5" s="1">
        <f t="shared" si="4"/>
        <v>0.19</v>
      </c>
      <c r="G5" s="1">
        <f t="shared" si="5"/>
        <v>0.2</v>
      </c>
      <c r="H5" s="1">
        <f t="shared" si="6"/>
        <v>0</v>
      </c>
      <c r="I5" s="1">
        <f t="shared" si="7"/>
        <v>0.03</v>
      </c>
      <c r="J5" s="4">
        <f t="shared" si="8"/>
        <v>3.61E-2</v>
      </c>
      <c r="K5" s="4">
        <f t="shared" si="1"/>
        <v>4.0000000000000008E-2</v>
      </c>
      <c r="L5" s="4">
        <f t="shared" si="2"/>
        <v>0</v>
      </c>
      <c r="M5" s="4">
        <f t="shared" si="3"/>
        <v>8.9999999999999998E-4</v>
      </c>
    </row>
    <row r="6" spans="1:13" x14ac:dyDescent="0.35">
      <c r="A6">
        <v>4</v>
      </c>
      <c r="B6">
        <v>250</v>
      </c>
      <c r="C6">
        <v>200</v>
      </c>
      <c r="D6">
        <v>0</v>
      </c>
      <c r="E6">
        <v>30</v>
      </c>
      <c r="F6" s="1">
        <f t="shared" si="4"/>
        <v>0.25</v>
      </c>
      <c r="G6" s="1">
        <f t="shared" si="5"/>
        <v>0.2</v>
      </c>
      <c r="H6" s="1">
        <f t="shared" si="6"/>
        <v>0</v>
      </c>
      <c r="I6" s="1">
        <f t="shared" si="7"/>
        <v>0.03</v>
      </c>
      <c r="J6" s="4">
        <f t="shared" si="8"/>
        <v>6.25E-2</v>
      </c>
      <c r="K6" s="4">
        <f t="shared" si="1"/>
        <v>4.0000000000000008E-2</v>
      </c>
      <c r="L6" s="4">
        <f t="shared" si="2"/>
        <v>0</v>
      </c>
      <c r="M6" s="4">
        <f t="shared" si="3"/>
        <v>8.9999999999999998E-4</v>
      </c>
    </row>
    <row r="7" spans="1:13" x14ac:dyDescent="0.35">
      <c r="A7">
        <v>5</v>
      </c>
      <c r="B7">
        <v>370</v>
      </c>
      <c r="C7">
        <v>200</v>
      </c>
      <c r="D7">
        <v>1000</v>
      </c>
      <c r="E7">
        <v>30</v>
      </c>
      <c r="F7" s="1">
        <f t="shared" si="4"/>
        <v>0.37</v>
      </c>
      <c r="G7" s="1">
        <f t="shared" si="5"/>
        <v>0.2</v>
      </c>
      <c r="H7" s="1">
        <f t="shared" si="6"/>
        <v>1</v>
      </c>
      <c r="I7" s="1">
        <f t="shared" si="7"/>
        <v>0.03</v>
      </c>
      <c r="J7" s="4">
        <f t="shared" si="8"/>
        <v>0.13689999999999999</v>
      </c>
      <c r="K7" s="4">
        <f t="shared" si="1"/>
        <v>4.0000000000000008E-2</v>
      </c>
      <c r="L7" s="4">
        <f t="shared" si="2"/>
        <v>1</v>
      </c>
      <c r="M7" s="4">
        <f t="shared" si="3"/>
        <v>8.9999999999999998E-4</v>
      </c>
    </row>
    <row r="8" spans="1:13" x14ac:dyDescent="0.35">
      <c r="A8">
        <v>6</v>
      </c>
      <c r="E8">
        <v>150</v>
      </c>
      <c r="F8" s="1"/>
      <c r="G8" s="1"/>
      <c r="H8" s="1"/>
      <c r="I8" s="1">
        <f t="shared" si="7"/>
        <v>0.15</v>
      </c>
      <c r="J8" s="5"/>
      <c r="K8" s="5"/>
      <c r="L8" s="5"/>
      <c r="M8" s="4">
        <f t="shared" si="3"/>
        <v>2.2499999999999999E-2</v>
      </c>
    </row>
    <row r="9" spans="1:13" x14ac:dyDescent="0.35">
      <c r="A9">
        <v>7</v>
      </c>
      <c r="E9">
        <v>150</v>
      </c>
      <c r="F9" s="1"/>
      <c r="G9" s="1"/>
      <c r="H9" s="1"/>
      <c r="I9" s="1">
        <f t="shared" si="7"/>
        <v>0.15</v>
      </c>
      <c r="J9" s="5"/>
      <c r="K9" s="5"/>
      <c r="L9" s="5"/>
      <c r="M9" s="4">
        <f t="shared" si="3"/>
        <v>2.2499999999999999E-2</v>
      </c>
    </row>
    <row r="10" spans="1:13" x14ac:dyDescent="0.35">
      <c r="A10">
        <v>8</v>
      </c>
      <c r="E10">
        <v>150</v>
      </c>
      <c r="F10" s="1"/>
      <c r="G10" s="1"/>
      <c r="H10" s="1"/>
      <c r="I10" s="1">
        <f t="shared" si="7"/>
        <v>0.15</v>
      </c>
      <c r="J10" s="5"/>
      <c r="K10" s="5"/>
      <c r="L10" s="5"/>
      <c r="M10" s="4">
        <f t="shared" si="3"/>
        <v>2.2499999999999999E-2</v>
      </c>
    </row>
    <row r="11" spans="1:13" x14ac:dyDescent="0.35">
      <c r="A11">
        <v>9</v>
      </c>
      <c r="E11">
        <v>200</v>
      </c>
      <c r="F11" s="1"/>
      <c r="G11" s="1"/>
      <c r="H11" s="1"/>
      <c r="I11" s="1">
        <f t="shared" si="7"/>
        <v>0.2</v>
      </c>
      <c r="J11" s="5"/>
      <c r="K11" s="5"/>
      <c r="L11" s="5"/>
      <c r="M11" s="4">
        <f t="shared" si="3"/>
        <v>4.0000000000000008E-2</v>
      </c>
    </row>
    <row r="12" spans="1:13" ht="15" thickBot="1" x14ac:dyDescent="0.4">
      <c r="A12">
        <v>10</v>
      </c>
      <c r="E12">
        <v>200</v>
      </c>
      <c r="F12" s="1"/>
      <c r="G12" s="1"/>
      <c r="H12" s="1"/>
      <c r="I12" s="1">
        <f t="shared" si="7"/>
        <v>0.2</v>
      </c>
      <c r="J12" s="5"/>
      <c r="K12" s="5"/>
      <c r="L12" s="5"/>
      <c r="M12" s="4">
        <f t="shared" si="3"/>
        <v>4.0000000000000008E-2</v>
      </c>
    </row>
    <row r="13" spans="1:13" x14ac:dyDescent="0.35">
      <c r="A13" t="s">
        <v>5</v>
      </c>
      <c r="B13">
        <f>SUM(B3:B7)</f>
        <v>1000</v>
      </c>
      <c r="C13">
        <f>SUM(C3:C7)</f>
        <v>1000</v>
      </c>
      <c r="D13">
        <f>SUM(D3:D7)</f>
        <v>1000</v>
      </c>
      <c r="E13">
        <f>SUM(E3:E12)</f>
        <v>1000</v>
      </c>
      <c r="J13" s="6">
        <f>SUM(J3:J7)</f>
        <v>0.25480000000000003</v>
      </c>
      <c r="K13" s="7">
        <f>SUM(K3:K7)</f>
        <v>0.20000000000000004</v>
      </c>
      <c r="L13" s="7">
        <f>SUM(L3:L7)</f>
        <v>1</v>
      </c>
      <c r="M13" s="8">
        <f>SUM(M3:M12)</f>
        <v>0.15200000000000002</v>
      </c>
    </row>
    <row r="14" spans="1:13" ht="15" thickBot="1" x14ac:dyDescent="0.4">
      <c r="E14" t="s">
        <v>8</v>
      </c>
      <c r="F14" s="2">
        <f>SUM(F5:F$7)</f>
        <v>0.81</v>
      </c>
      <c r="G14" s="2">
        <f>SUM(G5:G$7)</f>
        <v>0.60000000000000009</v>
      </c>
      <c r="H14" s="2"/>
      <c r="I14" s="2">
        <f>SUM(I10:I$12)</f>
        <v>0.55000000000000004</v>
      </c>
      <c r="J14" s="9" t="s">
        <v>11</v>
      </c>
      <c r="K14" s="10"/>
      <c r="L14" s="10"/>
      <c r="M14" s="11"/>
    </row>
    <row r="15" spans="1:13" x14ac:dyDescent="0.35">
      <c r="E15" t="s">
        <v>7</v>
      </c>
      <c r="F15" s="2">
        <f>SUM(F6:F$7)</f>
        <v>0.62</v>
      </c>
      <c r="G15" s="2">
        <f>SUM(G6:G$7)</f>
        <v>0.4</v>
      </c>
      <c r="H15" s="2"/>
      <c r="I15" s="2">
        <f>SUM(I11:I$12)</f>
        <v>0.4</v>
      </c>
    </row>
    <row r="16" spans="1:13" x14ac:dyDescent="0.35">
      <c r="E16" t="s">
        <v>6</v>
      </c>
      <c r="F16" s="2">
        <f>SUM(F7:F$7)</f>
        <v>0.37</v>
      </c>
      <c r="G16" s="2">
        <f>SUM(G7:G$7)</f>
        <v>0.2</v>
      </c>
      <c r="H16" s="2">
        <f>SUM(H7:H$7)</f>
        <v>1</v>
      </c>
      <c r="I16" s="2">
        <f>SUM(I12:I$12)</f>
        <v>0.2</v>
      </c>
    </row>
  </sheetData>
  <mergeCells count="3">
    <mergeCell ref="F1:I1"/>
    <mergeCell ref="J1:M1"/>
    <mergeCell ref="J14:M1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7392-3967-4AE6-AD18-A533636C3629}">
  <dimension ref="A1:J48"/>
  <sheetViews>
    <sheetView topLeftCell="A35" workbookViewId="0">
      <selection activeCell="I53" sqref="I53"/>
    </sheetView>
  </sheetViews>
  <sheetFormatPr baseColWidth="10" defaultRowHeight="14.5" x14ac:dyDescent="0.35"/>
  <cols>
    <col min="1" max="1" width="5.26953125" bestFit="1" customWidth="1"/>
    <col min="2" max="2" width="4.81640625" bestFit="1" customWidth="1"/>
    <col min="3" max="3" width="3.81640625" bestFit="1" customWidth="1"/>
    <col min="4" max="4" width="7.1796875" bestFit="1" customWidth="1"/>
  </cols>
  <sheetData>
    <row r="1" spans="1:10" x14ac:dyDescent="0.35">
      <c r="E1" s="12" t="s">
        <v>15</v>
      </c>
      <c r="F1" s="12" t="s">
        <v>16</v>
      </c>
      <c r="G1" s="13"/>
      <c r="H1" s="13" t="s">
        <v>17</v>
      </c>
      <c r="I1" s="13" t="s">
        <v>18</v>
      </c>
      <c r="J1" s="13"/>
    </row>
    <row r="2" spans="1:10" x14ac:dyDescent="0.35">
      <c r="A2" s="14" t="s">
        <v>12</v>
      </c>
      <c r="B2" s="14" t="s">
        <v>1</v>
      </c>
      <c r="C2" s="12" t="s">
        <v>13</v>
      </c>
      <c r="D2" s="15" t="s">
        <v>14</v>
      </c>
      <c r="E2" s="13" t="s">
        <v>19</v>
      </c>
      <c r="F2" s="13" t="s">
        <v>20</v>
      </c>
      <c r="G2" s="13" t="s">
        <v>21</v>
      </c>
      <c r="H2" s="13" t="s">
        <v>22</v>
      </c>
      <c r="I2" s="13" t="s">
        <v>23</v>
      </c>
      <c r="J2" s="13" t="s">
        <v>24</v>
      </c>
    </row>
    <row r="3" spans="1:10" x14ac:dyDescent="0.35">
      <c r="A3" s="14"/>
      <c r="B3" s="14"/>
      <c r="C3" s="13">
        <v>0</v>
      </c>
      <c r="D3" s="16">
        <v>0</v>
      </c>
      <c r="E3" s="13"/>
      <c r="F3" s="13"/>
      <c r="G3" s="13"/>
      <c r="H3" s="13"/>
      <c r="I3" s="13"/>
      <c r="J3" s="13"/>
    </row>
    <row r="4" spans="1:10" x14ac:dyDescent="0.35">
      <c r="A4" s="12">
        <v>1</v>
      </c>
      <c r="B4" s="13">
        <v>70</v>
      </c>
      <c r="C4" s="13">
        <f>A4/5</f>
        <v>0.2</v>
      </c>
      <c r="D4" s="16">
        <f>SUM(B4:B$4)/B$9</f>
        <v>7.0000000000000007E-2</v>
      </c>
      <c r="E4" s="13">
        <f>C4-C3</f>
        <v>0.2</v>
      </c>
      <c r="F4" s="13">
        <f>D4+D3</f>
        <v>7.0000000000000007E-2</v>
      </c>
      <c r="G4" s="13">
        <f>F4*E4</f>
        <v>1.4000000000000002E-2</v>
      </c>
      <c r="H4" s="13">
        <f>C4+C3</f>
        <v>0.2</v>
      </c>
      <c r="I4" s="13">
        <f>D4-D3</f>
        <v>7.0000000000000007E-2</v>
      </c>
      <c r="J4" s="13">
        <f>I4*H4</f>
        <v>1.4000000000000002E-2</v>
      </c>
    </row>
    <row r="5" spans="1:10" x14ac:dyDescent="0.35">
      <c r="A5" s="12">
        <f>A4+1</f>
        <v>2</v>
      </c>
      <c r="B5" s="13">
        <v>120</v>
      </c>
      <c r="C5" s="13">
        <f t="shared" ref="C5:C8" si="0">A5/5</f>
        <v>0.4</v>
      </c>
      <c r="D5" s="16">
        <f>SUM(B$4:B5)/B$9</f>
        <v>0.19</v>
      </c>
      <c r="E5" s="13">
        <f t="shared" ref="E5:E8" si="1">C5-C4</f>
        <v>0.2</v>
      </c>
      <c r="F5" s="13">
        <f t="shared" ref="F5:F8" si="2">D5+D4</f>
        <v>0.26</v>
      </c>
      <c r="G5" s="13">
        <f t="shared" ref="G5:G8" si="3">F5*E5</f>
        <v>5.2000000000000005E-2</v>
      </c>
      <c r="H5" s="13">
        <f t="shared" ref="H5:H8" si="4">C5+C4</f>
        <v>0.60000000000000009</v>
      </c>
      <c r="I5" s="13">
        <f t="shared" ref="I5:I8" si="5">D5-D4</f>
        <v>0.12</v>
      </c>
      <c r="J5" s="13">
        <f t="shared" ref="J5:J8" si="6">I5*H5</f>
        <v>7.2000000000000008E-2</v>
      </c>
    </row>
    <row r="6" spans="1:10" x14ac:dyDescent="0.35">
      <c r="A6" s="12">
        <f t="shared" ref="A6:A8" si="7">A5+1</f>
        <v>3</v>
      </c>
      <c r="B6" s="13">
        <v>190</v>
      </c>
      <c r="C6" s="13">
        <f t="shared" si="0"/>
        <v>0.6</v>
      </c>
      <c r="D6" s="16">
        <f>SUM(B$4:B6)/B$9</f>
        <v>0.38</v>
      </c>
      <c r="E6" s="13">
        <f t="shared" si="1"/>
        <v>0.19999999999999996</v>
      </c>
      <c r="F6" s="13">
        <f t="shared" si="2"/>
        <v>0.57000000000000006</v>
      </c>
      <c r="G6" s="13">
        <f t="shared" si="3"/>
        <v>0.11399999999999999</v>
      </c>
      <c r="H6" s="13">
        <f t="shared" si="4"/>
        <v>1</v>
      </c>
      <c r="I6" s="13">
        <f t="shared" si="5"/>
        <v>0.19</v>
      </c>
      <c r="J6" s="13">
        <f t="shared" si="6"/>
        <v>0.19</v>
      </c>
    </row>
    <row r="7" spans="1:10" x14ac:dyDescent="0.35">
      <c r="A7" s="12">
        <f t="shared" si="7"/>
        <v>4</v>
      </c>
      <c r="B7" s="13">
        <v>250</v>
      </c>
      <c r="C7" s="13">
        <f t="shared" si="0"/>
        <v>0.8</v>
      </c>
      <c r="D7" s="16">
        <f>SUM(B$4:B7)/B$9</f>
        <v>0.63</v>
      </c>
      <c r="E7" s="13">
        <f t="shared" si="1"/>
        <v>0.20000000000000007</v>
      </c>
      <c r="F7" s="13">
        <f t="shared" si="2"/>
        <v>1.01</v>
      </c>
      <c r="G7" s="13">
        <f t="shared" si="3"/>
        <v>0.20200000000000007</v>
      </c>
      <c r="H7" s="13">
        <f t="shared" si="4"/>
        <v>1.4</v>
      </c>
      <c r="I7" s="13">
        <f t="shared" si="5"/>
        <v>0.25</v>
      </c>
      <c r="J7" s="13">
        <f t="shared" si="6"/>
        <v>0.35</v>
      </c>
    </row>
    <row r="8" spans="1:10" x14ac:dyDescent="0.35">
      <c r="A8" s="12">
        <f t="shared" si="7"/>
        <v>5</v>
      </c>
      <c r="B8" s="13">
        <v>370</v>
      </c>
      <c r="C8" s="13">
        <f t="shared" si="0"/>
        <v>1</v>
      </c>
      <c r="D8" s="16">
        <f>SUM(B$4:B8)/B$9</f>
        <v>1</v>
      </c>
      <c r="E8" s="13">
        <f t="shared" si="1"/>
        <v>0.19999999999999996</v>
      </c>
      <c r="F8" s="13">
        <f t="shared" si="2"/>
        <v>1.63</v>
      </c>
      <c r="G8" s="13">
        <f t="shared" si="3"/>
        <v>0.3259999999999999</v>
      </c>
      <c r="H8" s="13">
        <f t="shared" si="4"/>
        <v>1.8</v>
      </c>
      <c r="I8" s="13">
        <f t="shared" si="5"/>
        <v>0.37</v>
      </c>
      <c r="J8" s="13">
        <f t="shared" si="6"/>
        <v>0.66600000000000004</v>
      </c>
    </row>
    <row r="9" spans="1:10" x14ac:dyDescent="0.35">
      <c r="A9" t="s">
        <v>25</v>
      </c>
      <c r="B9">
        <f>SUM(B4:B8)</f>
        <v>1000</v>
      </c>
      <c r="G9">
        <f>SUM(G4:G8)</f>
        <v>0.70799999999999996</v>
      </c>
      <c r="J9">
        <f>SUM(J4:J8)</f>
        <v>1.292</v>
      </c>
    </row>
    <row r="10" spans="1:10" x14ac:dyDescent="0.35">
      <c r="F10" t="s">
        <v>26</v>
      </c>
      <c r="G10">
        <f>1-G9</f>
        <v>0.29200000000000004</v>
      </c>
      <c r="I10" t="s">
        <v>26</v>
      </c>
      <c r="J10">
        <f>J9-1</f>
        <v>0.29200000000000004</v>
      </c>
    </row>
    <row r="12" spans="1:10" x14ac:dyDescent="0.35">
      <c r="E12" s="12" t="s">
        <v>15</v>
      </c>
      <c r="F12" s="12" t="s">
        <v>16</v>
      </c>
      <c r="G12" s="13"/>
      <c r="H12" s="13" t="s">
        <v>17</v>
      </c>
      <c r="I12" s="13" t="s">
        <v>18</v>
      </c>
      <c r="J12" s="13"/>
    </row>
    <row r="13" spans="1:10" x14ac:dyDescent="0.35">
      <c r="A13" s="14" t="s">
        <v>12</v>
      </c>
      <c r="B13" s="14" t="s">
        <v>2</v>
      </c>
      <c r="C13" s="12" t="s">
        <v>13</v>
      </c>
      <c r="D13" s="15" t="s">
        <v>14</v>
      </c>
      <c r="E13" s="13" t="s">
        <v>19</v>
      </c>
      <c r="F13" s="13" t="s">
        <v>20</v>
      </c>
      <c r="G13" s="13" t="s">
        <v>21</v>
      </c>
      <c r="H13" s="13" t="s">
        <v>22</v>
      </c>
      <c r="I13" s="13" t="s">
        <v>23</v>
      </c>
      <c r="J13" s="13" t="s">
        <v>24</v>
      </c>
    </row>
    <row r="14" spans="1:10" x14ac:dyDescent="0.35">
      <c r="A14" s="14"/>
      <c r="B14" s="14"/>
      <c r="C14" s="13">
        <v>0</v>
      </c>
      <c r="D14" s="16">
        <v>0</v>
      </c>
      <c r="E14" s="13"/>
      <c r="F14" s="13"/>
      <c r="G14" s="13"/>
      <c r="H14" s="13"/>
      <c r="I14" s="13"/>
      <c r="J14" s="13"/>
    </row>
    <row r="15" spans="1:10" x14ac:dyDescent="0.35">
      <c r="A15" s="12">
        <v>1</v>
      </c>
      <c r="B15">
        <v>200</v>
      </c>
      <c r="C15" s="13">
        <f>A15/5</f>
        <v>0.2</v>
      </c>
      <c r="D15" s="16">
        <f>SUM(B$15:B15)/B$20</f>
        <v>0.2</v>
      </c>
      <c r="E15" s="13">
        <f>C15-C14</f>
        <v>0.2</v>
      </c>
      <c r="F15" s="13">
        <f>D15+D14</f>
        <v>0.2</v>
      </c>
      <c r="G15" s="13">
        <f>F15*E15</f>
        <v>4.0000000000000008E-2</v>
      </c>
      <c r="H15" s="13">
        <f>C15+C14</f>
        <v>0.2</v>
      </c>
      <c r="I15" s="13">
        <f>D15-D14</f>
        <v>0.2</v>
      </c>
      <c r="J15" s="13">
        <f>I15*H15</f>
        <v>4.0000000000000008E-2</v>
      </c>
    </row>
    <row r="16" spans="1:10" x14ac:dyDescent="0.35">
      <c r="A16" s="12">
        <f>A15+1</f>
        <v>2</v>
      </c>
      <c r="B16">
        <v>200</v>
      </c>
      <c r="C16" s="13">
        <f t="shared" ref="C16:C19" si="8">A16/5</f>
        <v>0.4</v>
      </c>
      <c r="D16" s="16">
        <f>SUM(B$15:B16)/B$20</f>
        <v>0.4</v>
      </c>
      <c r="E16" s="13">
        <f t="shared" ref="E16:E19" si="9">C16-C15</f>
        <v>0.2</v>
      </c>
      <c r="F16" s="13">
        <f t="shared" ref="F16:F19" si="10">D16+D15</f>
        <v>0.60000000000000009</v>
      </c>
      <c r="G16" s="13">
        <f t="shared" ref="G16:G19" si="11">F16*E16</f>
        <v>0.12000000000000002</v>
      </c>
      <c r="H16" s="13">
        <f t="shared" ref="H16:H19" si="12">C16+C15</f>
        <v>0.60000000000000009</v>
      </c>
      <c r="I16" s="13">
        <f t="shared" ref="I16:I19" si="13">D16-D15</f>
        <v>0.2</v>
      </c>
      <c r="J16" s="13">
        <f t="shared" ref="J16:J19" si="14">I16*H16</f>
        <v>0.12000000000000002</v>
      </c>
    </row>
    <row r="17" spans="1:10" x14ac:dyDescent="0.35">
      <c r="A17" s="12">
        <f t="shared" ref="A17:A19" si="15">A16+1</f>
        <v>3</v>
      </c>
      <c r="B17">
        <v>200</v>
      </c>
      <c r="C17" s="13">
        <f t="shared" si="8"/>
        <v>0.6</v>
      </c>
      <c r="D17" s="16">
        <f>SUM(B$15:B17)/B$20</f>
        <v>0.6</v>
      </c>
      <c r="E17" s="13">
        <f t="shared" si="9"/>
        <v>0.19999999999999996</v>
      </c>
      <c r="F17" s="13">
        <f t="shared" si="10"/>
        <v>1</v>
      </c>
      <c r="G17" s="13">
        <f t="shared" si="11"/>
        <v>0.19999999999999996</v>
      </c>
      <c r="H17" s="13">
        <f t="shared" si="12"/>
        <v>1</v>
      </c>
      <c r="I17" s="13">
        <f t="shared" si="13"/>
        <v>0.19999999999999996</v>
      </c>
      <c r="J17" s="13">
        <f t="shared" si="14"/>
        <v>0.19999999999999996</v>
      </c>
    </row>
    <row r="18" spans="1:10" x14ac:dyDescent="0.35">
      <c r="A18" s="12">
        <f t="shared" si="15"/>
        <v>4</v>
      </c>
      <c r="B18">
        <v>200</v>
      </c>
      <c r="C18" s="13">
        <f t="shared" si="8"/>
        <v>0.8</v>
      </c>
      <c r="D18" s="16">
        <f>SUM(B$15:B18)/B$20</f>
        <v>0.8</v>
      </c>
      <c r="E18" s="13">
        <f t="shared" si="9"/>
        <v>0.20000000000000007</v>
      </c>
      <c r="F18" s="13">
        <f t="shared" si="10"/>
        <v>1.4</v>
      </c>
      <c r="G18" s="13">
        <f t="shared" si="11"/>
        <v>0.28000000000000008</v>
      </c>
      <c r="H18" s="13">
        <f t="shared" si="12"/>
        <v>1.4</v>
      </c>
      <c r="I18" s="13">
        <f t="shared" si="13"/>
        <v>0.20000000000000007</v>
      </c>
      <c r="J18" s="13">
        <f t="shared" si="14"/>
        <v>0.28000000000000008</v>
      </c>
    </row>
    <row r="19" spans="1:10" x14ac:dyDescent="0.35">
      <c r="A19" s="12">
        <f t="shared" si="15"/>
        <v>5</v>
      </c>
      <c r="B19">
        <v>200</v>
      </c>
      <c r="C19" s="13">
        <f t="shared" si="8"/>
        <v>1</v>
      </c>
      <c r="D19" s="16">
        <f>SUM(B$15:B19)/B$20</f>
        <v>1</v>
      </c>
      <c r="E19" s="13">
        <f t="shared" si="9"/>
        <v>0.19999999999999996</v>
      </c>
      <c r="F19" s="13">
        <f t="shared" si="10"/>
        <v>1.8</v>
      </c>
      <c r="G19" s="13">
        <f t="shared" si="11"/>
        <v>0.35999999999999993</v>
      </c>
      <c r="H19" s="13">
        <f t="shared" si="12"/>
        <v>1.8</v>
      </c>
      <c r="I19" s="13">
        <f t="shared" si="13"/>
        <v>0.19999999999999996</v>
      </c>
      <c r="J19" s="13">
        <f t="shared" si="14"/>
        <v>0.35999999999999993</v>
      </c>
    </row>
    <row r="20" spans="1:10" x14ac:dyDescent="0.35">
      <c r="A20" t="s">
        <v>25</v>
      </c>
      <c r="B20">
        <f>SUM(B15:B19)</f>
        <v>1000</v>
      </c>
      <c r="G20">
        <f>SUM(G15:G19)</f>
        <v>1</v>
      </c>
      <c r="J20">
        <f>SUM(J15:J19)</f>
        <v>1</v>
      </c>
    </row>
    <row r="21" spans="1:10" x14ac:dyDescent="0.35">
      <c r="F21" t="s">
        <v>26</v>
      </c>
      <c r="G21">
        <f>1-G20</f>
        <v>0</v>
      </c>
      <c r="I21" t="s">
        <v>26</v>
      </c>
      <c r="J21">
        <f>J20-1</f>
        <v>0</v>
      </c>
    </row>
    <row r="23" spans="1:10" x14ac:dyDescent="0.35">
      <c r="E23" s="12" t="s">
        <v>15</v>
      </c>
      <c r="F23" s="12" t="s">
        <v>16</v>
      </c>
      <c r="G23" s="13"/>
      <c r="H23" s="13" t="s">
        <v>17</v>
      </c>
      <c r="I23" s="13" t="s">
        <v>18</v>
      </c>
      <c r="J23" s="13"/>
    </row>
    <row r="24" spans="1:10" x14ac:dyDescent="0.35">
      <c r="A24" s="14" t="s">
        <v>12</v>
      </c>
      <c r="B24" s="14" t="s">
        <v>3</v>
      </c>
      <c r="C24" s="12" t="s">
        <v>13</v>
      </c>
      <c r="D24" s="15" t="s">
        <v>14</v>
      </c>
      <c r="E24" s="13" t="s">
        <v>19</v>
      </c>
      <c r="F24" s="13" t="s">
        <v>20</v>
      </c>
      <c r="G24" s="13" t="s">
        <v>21</v>
      </c>
      <c r="H24" s="13" t="s">
        <v>22</v>
      </c>
      <c r="I24" s="13" t="s">
        <v>23</v>
      </c>
      <c r="J24" s="13" t="s">
        <v>24</v>
      </c>
    </row>
    <row r="25" spans="1:10" x14ac:dyDescent="0.35">
      <c r="A25" s="14"/>
      <c r="B25" s="14"/>
      <c r="C25" s="13">
        <v>0</v>
      </c>
      <c r="D25" s="16">
        <v>0</v>
      </c>
      <c r="E25" s="13"/>
      <c r="F25" s="13"/>
      <c r="G25" s="13"/>
      <c r="H25" s="13"/>
      <c r="I25" s="13"/>
      <c r="J25" s="13"/>
    </row>
    <row r="26" spans="1:10" x14ac:dyDescent="0.35">
      <c r="A26" s="12">
        <v>1</v>
      </c>
      <c r="B26">
        <v>0</v>
      </c>
      <c r="C26" s="13">
        <f>A26/5</f>
        <v>0.2</v>
      </c>
      <c r="D26" s="16">
        <f>SUM(B$26:B26)/B$31</f>
        <v>0</v>
      </c>
      <c r="E26" s="13">
        <f>C26-C25</f>
        <v>0.2</v>
      </c>
      <c r="F26" s="13">
        <f>D26+D25</f>
        <v>0</v>
      </c>
      <c r="G26" s="13">
        <f>F26*E26</f>
        <v>0</v>
      </c>
      <c r="H26" s="13">
        <f>C26+C25</f>
        <v>0.2</v>
      </c>
      <c r="I26" s="13">
        <f>D26-D25</f>
        <v>0</v>
      </c>
      <c r="J26" s="13">
        <f>I26*H26</f>
        <v>0</v>
      </c>
    </row>
    <row r="27" spans="1:10" x14ac:dyDescent="0.35">
      <c r="A27" s="12">
        <f>A26+1</f>
        <v>2</v>
      </c>
      <c r="B27">
        <v>0</v>
      </c>
      <c r="C27" s="13">
        <f t="shared" ref="C27:C30" si="16">A27/5</f>
        <v>0.4</v>
      </c>
      <c r="D27" s="16">
        <f>SUM(B$26:B27)/B$31</f>
        <v>0</v>
      </c>
      <c r="E27" s="13">
        <f t="shared" ref="E27:E30" si="17">C27-C26</f>
        <v>0.2</v>
      </c>
      <c r="F27" s="13">
        <f t="shared" ref="F27:F30" si="18">D27+D26</f>
        <v>0</v>
      </c>
      <c r="G27" s="13">
        <f t="shared" ref="G27:G30" si="19">F27*E27</f>
        <v>0</v>
      </c>
      <c r="H27" s="13">
        <f t="shared" ref="H27:H30" si="20">C27+C26</f>
        <v>0.60000000000000009</v>
      </c>
      <c r="I27" s="13">
        <f t="shared" ref="I27:I30" si="21">D27-D26</f>
        <v>0</v>
      </c>
      <c r="J27" s="13">
        <f t="shared" ref="J27:J30" si="22">I27*H27</f>
        <v>0</v>
      </c>
    </row>
    <row r="28" spans="1:10" x14ac:dyDescent="0.35">
      <c r="A28" s="12">
        <f t="shared" ref="A28:A30" si="23">A27+1</f>
        <v>3</v>
      </c>
      <c r="B28">
        <v>0</v>
      </c>
      <c r="C28" s="13">
        <f t="shared" si="16"/>
        <v>0.6</v>
      </c>
      <c r="D28" s="16">
        <f>SUM(B$26:B28)/B$31</f>
        <v>0</v>
      </c>
      <c r="E28" s="13">
        <f t="shared" si="17"/>
        <v>0.19999999999999996</v>
      </c>
      <c r="F28" s="13">
        <f t="shared" si="18"/>
        <v>0</v>
      </c>
      <c r="G28" s="13">
        <f t="shared" si="19"/>
        <v>0</v>
      </c>
      <c r="H28" s="13">
        <f t="shared" si="20"/>
        <v>1</v>
      </c>
      <c r="I28" s="13">
        <f t="shared" si="21"/>
        <v>0</v>
      </c>
      <c r="J28" s="13">
        <f t="shared" si="22"/>
        <v>0</v>
      </c>
    </row>
    <row r="29" spans="1:10" x14ac:dyDescent="0.35">
      <c r="A29" s="12">
        <f t="shared" si="23"/>
        <v>4</v>
      </c>
      <c r="B29">
        <v>0</v>
      </c>
      <c r="C29" s="13">
        <f t="shared" si="16"/>
        <v>0.8</v>
      </c>
      <c r="D29" s="16">
        <f>SUM(B$26:B29)/B$31</f>
        <v>0</v>
      </c>
      <c r="E29" s="13">
        <f t="shared" si="17"/>
        <v>0.20000000000000007</v>
      </c>
      <c r="F29" s="13">
        <f t="shared" si="18"/>
        <v>0</v>
      </c>
      <c r="G29" s="13">
        <f t="shared" si="19"/>
        <v>0</v>
      </c>
      <c r="H29" s="13">
        <f t="shared" si="20"/>
        <v>1.4</v>
      </c>
      <c r="I29" s="13">
        <f t="shared" si="21"/>
        <v>0</v>
      </c>
      <c r="J29" s="13">
        <f t="shared" si="22"/>
        <v>0</v>
      </c>
    </row>
    <row r="30" spans="1:10" x14ac:dyDescent="0.35">
      <c r="A30" s="12">
        <f t="shared" si="23"/>
        <v>5</v>
      </c>
      <c r="B30">
        <v>1000</v>
      </c>
      <c r="C30" s="13">
        <f t="shared" si="16"/>
        <v>1</v>
      </c>
      <c r="D30" s="16">
        <f>SUM(B$26:B30)/B$31</f>
        <v>1</v>
      </c>
      <c r="E30" s="13">
        <f t="shared" si="17"/>
        <v>0.19999999999999996</v>
      </c>
      <c r="F30" s="13">
        <f t="shared" si="18"/>
        <v>1</v>
      </c>
      <c r="G30" s="13">
        <f t="shared" si="19"/>
        <v>0.19999999999999996</v>
      </c>
      <c r="H30" s="13">
        <f t="shared" si="20"/>
        <v>1.8</v>
      </c>
      <c r="I30" s="13">
        <f t="shared" si="21"/>
        <v>1</v>
      </c>
      <c r="J30" s="13">
        <f t="shared" si="22"/>
        <v>1.8</v>
      </c>
    </row>
    <row r="31" spans="1:10" x14ac:dyDescent="0.35">
      <c r="A31" t="s">
        <v>25</v>
      </c>
      <c r="B31">
        <f>SUM(B26:B30)</f>
        <v>1000</v>
      </c>
      <c r="G31">
        <f>SUM(G26:G30)</f>
        <v>0.19999999999999996</v>
      </c>
      <c r="J31">
        <f>SUM(J26:J30)</f>
        <v>1.8</v>
      </c>
    </row>
    <row r="32" spans="1:10" x14ac:dyDescent="0.35">
      <c r="F32" t="s">
        <v>26</v>
      </c>
      <c r="G32">
        <f>1-G31</f>
        <v>0.8</v>
      </c>
      <c r="I32" t="s">
        <v>26</v>
      </c>
      <c r="J32">
        <f>J31-1</f>
        <v>0.8</v>
      </c>
    </row>
    <row r="34" spans="1:10" x14ac:dyDescent="0.35">
      <c r="E34" s="12" t="s">
        <v>15</v>
      </c>
      <c r="F34" s="12" t="s">
        <v>16</v>
      </c>
      <c r="G34" s="13"/>
      <c r="H34" s="13" t="s">
        <v>17</v>
      </c>
      <c r="I34" s="13" t="s">
        <v>18</v>
      </c>
      <c r="J34" s="13"/>
    </row>
    <row r="35" spans="1:10" x14ac:dyDescent="0.35">
      <c r="A35" s="14" t="s">
        <v>12</v>
      </c>
      <c r="B35" s="17" t="s">
        <v>4</v>
      </c>
      <c r="C35" s="12" t="s">
        <v>13</v>
      </c>
      <c r="D35" s="15" t="s">
        <v>14</v>
      </c>
      <c r="E35" s="13" t="s">
        <v>19</v>
      </c>
      <c r="F35" s="13" t="s">
        <v>20</v>
      </c>
      <c r="G35" s="13" t="s">
        <v>21</v>
      </c>
      <c r="H35" s="13" t="s">
        <v>22</v>
      </c>
      <c r="I35" s="13" t="s">
        <v>23</v>
      </c>
      <c r="J35" s="13" t="s">
        <v>24</v>
      </c>
    </row>
    <row r="36" spans="1:10" x14ac:dyDescent="0.35">
      <c r="A36" s="14"/>
      <c r="B36" s="18"/>
      <c r="C36" s="13">
        <v>0</v>
      </c>
      <c r="D36" s="16">
        <v>0</v>
      </c>
      <c r="E36" s="13"/>
      <c r="F36" s="13"/>
      <c r="G36" s="13"/>
      <c r="H36" s="13"/>
      <c r="I36" s="13"/>
      <c r="J36" s="13"/>
    </row>
    <row r="37" spans="1:10" x14ac:dyDescent="0.35">
      <c r="A37" s="12">
        <v>1</v>
      </c>
      <c r="B37">
        <v>30</v>
      </c>
      <c r="C37" s="13">
        <f>A37/10</f>
        <v>0.1</v>
      </c>
      <c r="D37" s="16">
        <f>SUM(B$37:B37)/B$47</f>
        <v>0.03</v>
      </c>
      <c r="E37" s="13">
        <f>C37-C36</f>
        <v>0.1</v>
      </c>
      <c r="F37" s="13">
        <f>D37+D36</f>
        <v>0.03</v>
      </c>
      <c r="G37" s="13">
        <f>F37*E37</f>
        <v>3.0000000000000001E-3</v>
      </c>
      <c r="H37" s="13">
        <f>C37+C36</f>
        <v>0.1</v>
      </c>
      <c r="I37" s="13">
        <f>D37-D36</f>
        <v>0.03</v>
      </c>
      <c r="J37" s="13">
        <f>I37*H37</f>
        <v>3.0000000000000001E-3</v>
      </c>
    </row>
    <row r="38" spans="1:10" x14ac:dyDescent="0.35">
      <c r="A38" s="12">
        <f>A37+1</f>
        <v>2</v>
      </c>
      <c r="B38">
        <v>30</v>
      </c>
      <c r="C38" s="13">
        <f t="shared" ref="C38:C46" si="24">A38/10</f>
        <v>0.2</v>
      </c>
      <c r="D38" s="16">
        <f>SUM(B$37:B38)/B$9</f>
        <v>0.06</v>
      </c>
      <c r="E38" s="13">
        <f t="shared" ref="E38:E41" si="25">C38-C37</f>
        <v>0.1</v>
      </c>
      <c r="F38" s="13">
        <f t="shared" ref="F38:F41" si="26">D38+D37</f>
        <v>0.09</v>
      </c>
      <c r="G38" s="13">
        <f t="shared" ref="G38:G41" si="27">F38*E38</f>
        <v>8.9999999999999993E-3</v>
      </c>
      <c r="H38" s="13">
        <f t="shared" ref="H38:H41" si="28">C38+C37</f>
        <v>0.30000000000000004</v>
      </c>
      <c r="I38" s="13">
        <f t="shared" ref="I38:I41" si="29">D38-D37</f>
        <v>0.03</v>
      </c>
      <c r="J38" s="13">
        <f t="shared" ref="J38:J41" si="30">I38*H38</f>
        <v>9.0000000000000011E-3</v>
      </c>
    </row>
    <row r="39" spans="1:10" x14ac:dyDescent="0.35">
      <c r="A39" s="12">
        <f t="shared" ref="A39:A46" si="31">A38+1</f>
        <v>3</v>
      </c>
      <c r="B39">
        <v>30</v>
      </c>
      <c r="C39" s="13">
        <f t="shared" si="24"/>
        <v>0.3</v>
      </c>
      <c r="D39" s="16">
        <f>SUM(B$37:B39)/B$9</f>
        <v>0.09</v>
      </c>
      <c r="E39" s="13">
        <f t="shared" si="25"/>
        <v>9.9999999999999978E-2</v>
      </c>
      <c r="F39" s="13">
        <f t="shared" si="26"/>
        <v>0.15</v>
      </c>
      <c r="G39" s="13">
        <f t="shared" si="27"/>
        <v>1.4999999999999996E-2</v>
      </c>
      <c r="H39" s="13">
        <f t="shared" si="28"/>
        <v>0.5</v>
      </c>
      <c r="I39" s="13">
        <f t="shared" si="29"/>
        <v>0.03</v>
      </c>
      <c r="J39" s="13">
        <f t="shared" si="30"/>
        <v>1.4999999999999999E-2</v>
      </c>
    </row>
    <row r="40" spans="1:10" x14ac:dyDescent="0.35">
      <c r="A40" s="12">
        <f t="shared" si="31"/>
        <v>4</v>
      </c>
      <c r="B40">
        <v>30</v>
      </c>
      <c r="C40" s="13">
        <f t="shared" si="24"/>
        <v>0.4</v>
      </c>
      <c r="D40" s="16">
        <f>SUM(B$37:B40)/B$9</f>
        <v>0.12</v>
      </c>
      <c r="E40" s="13">
        <f t="shared" si="25"/>
        <v>0.10000000000000003</v>
      </c>
      <c r="F40" s="13">
        <f t="shared" si="26"/>
        <v>0.21</v>
      </c>
      <c r="G40" s="13">
        <f t="shared" si="27"/>
        <v>2.1000000000000005E-2</v>
      </c>
      <c r="H40" s="13">
        <f t="shared" si="28"/>
        <v>0.7</v>
      </c>
      <c r="I40" s="13">
        <f t="shared" si="29"/>
        <v>0.03</v>
      </c>
      <c r="J40" s="13">
        <f t="shared" si="30"/>
        <v>2.0999999999999998E-2</v>
      </c>
    </row>
    <row r="41" spans="1:10" x14ac:dyDescent="0.35">
      <c r="A41" s="12">
        <f t="shared" si="31"/>
        <v>5</v>
      </c>
      <c r="B41">
        <v>30</v>
      </c>
      <c r="C41" s="13">
        <f t="shared" si="24"/>
        <v>0.5</v>
      </c>
      <c r="D41" s="16">
        <f>SUM(B$37:B41)/B$9</f>
        <v>0.15</v>
      </c>
      <c r="E41" s="13">
        <f t="shared" si="25"/>
        <v>9.9999999999999978E-2</v>
      </c>
      <c r="F41" s="13">
        <f t="shared" si="26"/>
        <v>0.27</v>
      </c>
      <c r="G41" s="13">
        <f t="shared" si="27"/>
        <v>2.6999999999999996E-2</v>
      </c>
      <c r="H41" s="13">
        <f t="shared" si="28"/>
        <v>0.9</v>
      </c>
      <c r="I41" s="13">
        <f t="shared" si="29"/>
        <v>0.03</v>
      </c>
      <c r="J41" s="13">
        <f t="shared" si="30"/>
        <v>2.7E-2</v>
      </c>
    </row>
    <row r="42" spans="1:10" x14ac:dyDescent="0.35">
      <c r="A42" s="12">
        <f t="shared" si="31"/>
        <v>6</v>
      </c>
      <c r="B42">
        <v>150</v>
      </c>
      <c r="C42" s="13">
        <f t="shared" si="24"/>
        <v>0.6</v>
      </c>
      <c r="D42" s="16">
        <f>SUM(B$37:B42)/B$9</f>
        <v>0.3</v>
      </c>
      <c r="E42" s="13">
        <f t="shared" ref="E42:E46" si="32">C42-C41</f>
        <v>9.9999999999999978E-2</v>
      </c>
      <c r="F42" s="13">
        <f t="shared" ref="F42:F46" si="33">D42+D41</f>
        <v>0.44999999999999996</v>
      </c>
      <c r="G42" s="13">
        <f t="shared" ref="G42:G46" si="34">F42*E42</f>
        <v>4.4999999999999984E-2</v>
      </c>
      <c r="H42" s="13">
        <f t="shared" ref="H42:H46" si="35">C42+C41</f>
        <v>1.1000000000000001</v>
      </c>
      <c r="I42" s="13">
        <f t="shared" ref="I42:I46" si="36">D42-D41</f>
        <v>0.15</v>
      </c>
      <c r="J42" s="13">
        <f t="shared" ref="J42:J46" si="37">I42*H42</f>
        <v>0.16500000000000001</v>
      </c>
    </row>
    <row r="43" spans="1:10" x14ac:dyDescent="0.35">
      <c r="A43" s="12">
        <f t="shared" si="31"/>
        <v>7</v>
      </c>
      <c r="B43">
        <v>150</v>
      </c>
      <c r="C43" s="13">
        <f t="shared" si="24"/>
        <v>0.7</v>
      </c>
      <c r="D43" s="16">
        <f>SUM(B$37:B43)/B$9</f>
        <v>0.45</v>
      </c>
      <c r="E43" s="13">
        <f t="shared" si="32"/>
        <v>9.9999999999999978E-2</v>
      </c>
      <c r="F43" s="13">
        <f t="shared" si="33"/>
        <v>0.75</v>
      </c>
      <c r="G43" s="13">
        <f t="shared" si="34"/>
        <v>7.4999999999999983E-2</v>
      </c>
      <c r="H43" s="13">
        <f t="shared" si="35"/>
        <v>1.2999999999999998</v>
      </c>
      <c r="I43" s="13">
        <f t="shared" si="36"/>
        <v>0.15000000000000002</v>
      </c>
      <c r="J43" s="13">
        <f t="shared" si="37"/>
        <v>0.19500000000000001</v>
      </c>
    </row>
    <row r="44" spans="1:10" x14ac:dyDescent="0.35">
      <c r="A44" s="12">
        <f t="shared" si="31"/>
        <v>8</v>
      </c>
      <c r="B44">
        <v>150</v>
      </c>
      <c r="C44" s="13">
        <f t="shared" si="24"/>
        <v>0.8</v>
      </c>
      <c r="D44" s="16">
        <f>SUM(B$37:B44)/B$9</f>
        <v>0.6</v>
      </c>
      <c r="E44" s="13">
        <f t="shared" si="32"/>
        <v>0.10000000000000009</v>
      </c>
      <c r="F44" s="13">
        <f t="shared" si="33"/>
        <v>1.05</v>
      </c>
      <c r="G44" s="13">
        <f t="shared" si="34"/>
        <v>0.10500000000000009</v>
      </c>
      <c r="H44" s="13">
        <f t="shared" si="35"/>
        <v>1.5</v>
      </c>
      <c r="I44" s="13">
        <f t="shared" si="36"/>
        <v>0.14999999999999997</v>
      </c>
      <c r="J44" s="13">
        <f t="shared" si="37"/>
        <v>0.22499999999999995</v>
      </c>
    </row>
    <row r="45" spans="1:10" x14ac:dyDescent="0.35">
      <c r="A45" s="12">
        <f t="shared" si="31"/>
        <v>9</v>
      </c>
      <c r="B45">
        <v>200</v>
      </c>
      <c r="C45" s="13">
        <f t="shared" si="24"/>
        <v>0.9</v>
      </c>
      <c r="D45" s="16">
        <f>SUM(B$37:B45)/B$9</f>
        <v>0.8</v>
      </c>
      <c r="E45" s="13">
        <f t="shared" si="32"/>
        <v>9.9999999999999978E-2</v>
      </c>
      <c r="F45" s="13">
        <f t="shared" si="33"/>
        <v>1.4</v>
      </c>
      <c r="G45" s="13">
        <f t="shared" si="34"/>
        <v>0.13999999999999996</v>
      </c>
      <c r="H45" s="13">
        <f t="shared" si="35"/>
        <v>1.7000000000000002</v>
      </c>
      <c r="I45" s="13">
        <f t="shared" si="36"/>
        <v>0.20000000000000007</v>
      </c>
      <c r="J45" s="13">
        <f t="shared" si="37"/>
        <v>0.34000000000000014</v>
      </c>
    </row>
    <row r="46" spans="1:10" x14ac:dyDescent="0.35">
      <c r="A46" s="12">
        <f t="shared" si="31"/>
        <v>10</v>
      </c>
      <c r="B46">
        <v>200</v>
      </c>
      <c r="C46" s="13">
        <f t="shared" si="24"/>
        <v>1</v>
      </c>
      <c r="D46" s="16">
        <f>SUM(B$37:B46)/B$9</f>
        <v>1</v>
      </c>
      <c r="E46" s="13">
        <f t="shared" si="32"/>
        <v>9.9999999999999978E-2</v>
      </c>
      <c r="F46" s="13">
        <f t="shared" si="33"/>
        <v>1.8</v>
      </c>
      <c r="G46" s="13">
        <f t="shared" si="34"/>
        <v>0.17999999999999997</v>
      </c>
      <c r="H46" s="13">
        <f t="shared" si="35"/>
        <v>1.9</v>
      </c>
      <c r="I46" s="13">
        <f t="shared" si="36"/>
        <v>0.19999999999999996</v>
      </c>
      <c r="J46" s="13">
        <f t="shared" si="37"/>
        <v>0.37999999999999989</v>
      </c>
    </row>
    <row r="47" spans="1:10" x14ac:dyDescent="0.35">
      <c r="A47" t="s">
        <v>25</v>
      </c>
      <c r="B47">
        <f>SUM(B37:B46)</f>
        <v>1000</v>
      </c>
      <c r="G47" s="19">
        <f>SUM(G37:G46)</f>
        <v>0.62</v>
      </c>
      <c r="J47" s="19">
        <f>SUM(J37:J46)</f>
        <v>1.38</v>
      </c>
    </row>
    <row r="48" spans="1:10" x14ac:dyDescent="0.35">
      <c r="F48" t="s">
        <v>26</v>
      </c>
      <c r="G48">
        <f>1-G47</f>
        <v>0.38</v>
      </c>
      <c r="I48" t="s">
        <v>26</v>
      </c>
      <c r="J48">
        <f>J47-1</f>
        <v>0.37999999999999989</v>
      </c>
    </row>
  </sheetData>
  <mergeCells count="8">
    <mergeCell ref="A24:A25"/>
    <mergeCell ref="B24:B25"/>
    <mergeCell ref="A35:A36"/>
    <mergeCell ref="B35:B36"/>
    <mergeCell ref="A2:A3"/>
    <mergeCell ref="B2:B3"/>
    <mergeCell ref="A13:A14"/>
    <mergeCell ref="B13:B1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F143-8897-4687-8CEA-CDA7688C61C4}">
  <dimension ref="A1:Q14"/>
  <sheetViews>
    <sheetView workbookViewId="0">
      <selection activeCell="S3" sqref="S3"/>
    </sheetView>
  </sheetViews>
  <sheetFormatPr baseColWidth="10" defaultRowHeight="14.5" x14ac:dyDescent="0.35"/>
  <cols>
    <col min="2" max="6" width="4.81640625" bestFit="1" customWidth="1"/>
    <col min="7" max="8" width="1.90625" bestFit="1" customWidth="1"/>
    <col min="9" max="9" width="3.81640625" bestFit="1" customWidth="1"/>
    <col min="10" max="10" width="4.90625" bestFit="1" customWidth="1"/>
    <col min="11" max="11" width="4.26953125" bestFit="1" customWidth="1"/>
    <col min="12" max="12" width="6.6328125" bestFit="1" customWidth="1"/>
    <col min="13" max="14" width="4.90625" bestFit="1" customWidth="1"/>
    <col min="15" max="16" width="4.26953125" bestFit="1" customWidth="1"/>
    <col min="17" max="17" width="4.90625" bestFit="1" customWidth="1"/>
  </cols>
  <sheetData>
    <row r="1" spans="1:17" x14ac:dyDescent="0.35">
      <c r="F1" s="3" t="s">
        <v>28</v>
      </c>
      <c r="G1" s="3"/>
      <c r="H1" s="3"/>
      <c r="I1" s="3"/>
      <c r="J1" s="3" t="s">
        <v>29</v>
      </c>
      <c r="K1" s="3"/>
      <c r="L1" s="3"/>
      <c r="M1" s="3"/>
      <c r="N1" s="3" t="s">
        <v>30</v>
      </c>
      <c r="O1" s="3"/>
      <c r="P1" s="3"/>
      <c r="Q1" s="3"/>
    </row>
    <row r="2" spans="1:1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1</v>
      </c>
      <c r="G2" t="s">
        <v>2</v>
      </c>
      <c r="H2" t="s">
        <v>3</v>
      </c>
      <c r="I2" t="s">
        <v>4</v>
      </c>
      <c r="J2" t="s">
        <v>1</v>
      </c>
      <c r="K2" t="s">
        <v>2</v>
      </c>
      <c r="L2" t="s">
        <v>3</v>
      </c>
      <c r="M2" t="s">
        <v>4</v>
      </c>
      <c r="N2" t="s">
        <v>1</v>
      </c>
      <c r="O2" t="s">
        <v>2</v>
      </c>
      <c r="P2" t="s">
        <v>3</v>
      </c>
      <c r="Q2" t="s">
        <v>4</v>
      </c>
    </row>
    <row r="3" spans="1:17" x14ac:dyDescent="0.35">
      <c r="A3">
        <v>1</v>
      </c>
      <c r="B3">
        <v>70</v>
      </c>
      <c r="C3">
        <v>200</v>
      </c>
      <c r="D3">
        <v>0</v>
      </c>
      <c r="E3">
        <v>30</v>
      </c>
      <c r="F3">
        <f>B3/B$14</f>
        <v>0.35</v>
      </c>
      <c r="G3">
        <f>C3/C$14</f>
        <v>1</v>
      </c>
      <c r="H3">
        <f>D3/D$14</f>
        <v>0</v>
      </c>
      <c r="I3">
        <f>E3/E$14</f>
        <v>0.3</v>
      </c>
      <c r="J3" s="21">
        <f>LN(F3)</f>
        <v>-1.0498221244986778</v>
      </c>
      <c r="K3" s="21">
        <f t="shared" ref="K3:K7" si="0">LN(G3)</f>
        <v>0</v>
      </c>
      <c r="L3" s="21" t="e">
        <f t="shared" ref="L3:M12" si="1">LN(H3)</f>
        <v>#NUM!</v>
      </c>
      <c r="M3" s="21">
        <f t="shared" si="1"/>
        <v>-1.2039728043259361</v>
      </c>
      <c r="N3" s="21">
        <f>F3*J3</f>
        <v>-0.36743774357453723</v>
      </c>
      <c r="O3" s="21">
        <f>G3*K3</f>
        <v>0</v>
      </c>
      <c r="P3" s="21">
        <v>0</v>
      </c>
      <c r="Q3" s="21">
        <f>I3*M3</f>
        <v>-0.36119184129778081</v>
      </c>
    </row>
    <row r="4" spans="1:17" x14ac:dyDescent="0.35">
      <c r="A4">
        <v>2</v>
      </c>
      <c r="B4">
        <v>120</v>
      </c>
      <c r="C4">
        <v>200</v>
      </c>
      <c r="D4">
        <v>0</v>
      </c>
      <c r="E4">
        <v>30</v>
      </c>
      <c r="F4">
        <f t="shared" ref="F4:I12" si="2">B4/B$14</f>
        <v>0.6</v>
      </c>
      <c r="G4">
        <f t="shared" si="2"/>
        <v>1</v>
      </c>
      <c r="H4">
        <f t="shared" si="2"/>
        <v>0</v>
      </c>
      <c r="I4">
        <f t="shared" si="2"/>
        <v>0.3</v>
      </c>
      <c r="J4" s="21">
        <f t="shared" ref="J4:J7" si="3">LN(F4)</f>
        <v>-0.51082562376599072</v>
      </c>
      <c r="K4" s="21">
        <f t="shared" si="0"/>
        <v>0</v>
      </c>
      <c r="L4" s="21" t="e">
        <f t="shared" si="1"/>
        <v>#NUM!</v>
      </c>
      <c r="M4" s="21">
        <f t="shared" si="1"/>
        <v>-1.2039728043259361</v>
      </c>
      <c r="N4" s="21">
        <f t="shared" ref="N4:Q12" si="4">F4*J4</f>
        <v>-0.30649537425959444</v>
      </c>
      <c r="O4" s="21">
        <f t="shared" si="4"/>
        <v>0</v>
      </c>
      <c r="P4" s="21">
        <v>0</v>
      </c>
      <c r="Q4" s="21">
        <f t="shared" si="4"/>
        <v>-0.36119184129778081</v>
      </c>
    </row>
    <row r="5" spans="1:17" x14ac:dyDescent="0.35">
      <c r="A5">
        <v>3</v>
      </c>
      <c r="B5">
        <v>190</v>
      </c>
      <c r="C5">
        <v>200</v>
      </c>
      <c r="D5">
        <v>0</v>
      </c>
      <c r="E5">
        <v>30</v>
      </c>
      <c r="F5">
        <f t="shared" si="2"/>
        <v>0.95</v>
      </c>
      <c r="G5">
        <f t="shared" si="2"/>
        <v>1</v>
      </c>
      <c r="H5">
        <f t="shared" si="2"/>
        <v>0</v>
      </c>
      <c r="I5">
        <f t="shared" si="2"/>
        <v>0.3</v>
      </c>
      <c r="J5" s="21">
        <f t="shared" si="3"/>
        <v>-5.1293294387550578E-2</v>
      </c>
      <c r="K5" s="21">
        <f t="shared" si="0"/>
        <v>0</v>
      </c>
      <c r="L5" s="21" t="e">
        <f t="shared" si="1"/>
        <v>#NUM!</v>
      </c>
      <c r="M5" s="21">
        <f t="shared" si="1"/>
        <v>-1.2039728043259361</v>
      </c>
      <c r="N5" s="21">
        <f t="shared" si="4"/>
        <v>-4.8728629668173047E-2</v>
      </c>
      <c r="O5" s="21">
        <f t="shared" si="4"/>
        <v>0</v>
      </c>
      <c r="P5" s="21">
        <v>0</v>
      </c>
      <c r="Q5" s="21">
        <f t="shared" si="4"/>
        <v>-0.36119184129778081</v>
      </c>
    </row>
    <row r="6" spans="1:17" x14ac:dyDescent="0.35">
      <c r="A6">
        <v>4</v>
      </c>
      <c r="B6">
        <v>250</v>
      </c>
      <c r="C6">
        <v>200</v>
      </c>
      <c r="D6">
        <v>0</v>
      </c>
      <c r="E6">
        <v>30</v>
      </c>
      <c r="F6">
        <f t="shared" si="2"/>
        <v>1.25</v>
      </c>
      <c r="G6">
        <f t="shared" si="2"/>
        <v>1</v>
      </c>
      <c r="H6">
        <f t="shared" si="2"/>
        <v>0</v>
      </c>
      <c r="I6">
        <f t="shared" si="2"/>
        <v>0.3</v>
      </c>
      <c r="J6" s="21">
        <f t="shared" si="3"/>
        <v>0.22314355131420976</v>
      </c>
      <c r="K6" s="21">
        <f t="shared" si="0"/>
        <v>0</v>
      </c>
      <c r="L6" s="21" t="e">
        <f t="shared" si="1"/>
        <v>#NUM!</v>
      </c>
      <c r="M6" s="21">
        <f t="shared" si="1"/>
        <v>-1.2039728043259361</v>
      </c>
      <c r="N6" s="21">
        <f t="shared" si="4"/>
        <v>0.27892943914276219</v>
      </c>
      <c r="O6" s="21">
        <f t="shared" si="4"/>
        <v>0</v>
      </c>
      <c r="P6" s="21">
        <v>0</v>
      </c>
      <c r="Q6" s="21">
        <f t="shared" si="4"/>
        <v>-0.36119184129778081</v>
      </c>
    </row>
    <row r="7" spans="1:17" x14ac:dyDescent="0.35">
      <c r="A7">
        <v>5</v>
      </c>
      <c r="B7">
        <v>370</v>
      </c>
      <c r="C7">
        <v>200</v>
      </c>
      <c r="D7">
        <v>1000</v>
      </c>
      <c r="E7">
        <v>30</v>
      </c>
      <c r="F7">
        <f t="shared" si="2"/>
        <v>1.85</v>
      </c>
      <c r="G7">
        <f t="shared" si="2"/>
        <v>1</v>
      </c>
      <c r="H7">
        <f t="shared" si="2"/>
        <v>5</v>
      </c>
      <c r="I7">
        <f t="shared" si="2"/>
        <v>0.3</v>
      </c>
      <c r="J7" s="21">
        <f t="shared" si="3"/>
        <v>0.61518563909023349</v>
      </c>
      <c r="K7" s="21">
        <f t="shared" si="0"/>
        <v>0</v>
      </c>
      <c r="L7" s="21">
        <f t="shared" si="1"/>
        <v>1.6094379124341003</v>
      </c>
      <c r="M7" s="21">
        <f t="shared" si="1"/>
        <v>-1.2039728043259361</v>
      </c>
      <c r="N7" s="21">
        <f t="shared" si="4"/>
        <v>1.1380934323169321</v>
      </c>
      <c r="O7" s="21">
        <f t="shared" si="4"/>
        <v>0</v>
      </c>
      <c r="P7" s="21">
        <f t="shared" si="4"/>
        <v>8.0471895621705016</v>
      </c>
      <c r="Q7" s="21">
        <f t="shared" si="4"/>
        <v>-0.36119184129778081</v>
      </c>
    </row>
    <row r="8" spans="1:17" x14ac:dyDescent="0.35">
      <c r="A8">
        <v>6</v>
      </c>
      <c r="E8">
        <v>150</v>
      </c>
      <c r="I8">
        <f t="shared" si="2"/>
        <v>1.5</v>
      </c>
      <c r="J8" s="21"/>
      <c r="K8" s="21"/>
      <c r="L8" s="21"/>
      <c r="M8" s="21">
        <f t="shared" si="1"/>
        <v>0.40546510810816438</v>
      </c>
      <c r="Q8" s="21">
        <f t="shared" si="4"/>
        <v>0.60819766216224658</v>
      </c>
    </row>
    <row r="9" spans="1:17" x14ac:dyDescent="0.35">
      <c r="A9">
        <v>7</v>
      </c>
      <c r="E9">
        <v>150</v>
      </c>
      <c r="I9">
        <f t="shared" si="2"/>
        <v>1.5</v>
      </c>
      <c r="J9" s="21"/>
      <c r="K9" s="21"/>
      <c r="L9" s="21"/>
      <c r="M9" s="21">
        <f t="shared" si="1"/>
        <v>0.40546510810816438</v>
      </c>
      <c r="Q9" s="21">
        <f t="shared" si="4"/>
        <v>0.60819766216224658</v>
      </c>
    </row>
    <row r="10" spans="1:17" x14ac:dyDescent="0.35">
      <c r="A10">
        <v>8</v>
      </c>
      <c r="E10">
        <v>150</v>
      </c>
      <c r="I10">
        <f t="shared" si="2"/>
        <v>1.5</v>
      </c>
      <c r="J10" s="21"/>
      <c r="K10" s="21"/>
      <c r="L10" s="21"/>
      <c r="M10" s="21">
        <f t="shared" si="1"/>
        <v>0.40546510810816438</v>
      </c>
      <c r="Q10" s="21">
        <f t="shared" si="4"/>
        <v>0.60819766216224658</v>
      </c>
    </row>
    <row r="11" spans="1:17" x14ac:dyDescent="0.35">
      <c r="A11">
        <v>9</v>
      </c>
      <c r="E11">
        <v>200</v>
      </c>
      <c r="I11">
        <f t="shared" si="2"/>
        <v>2</v>
      </c>
      <c r="J11" s="21"/>
      <c r="K11" s="21"/>
      <c r="L11" s="21"/>
      <c r="M11" s="21">
        <f t="shared" si="1"/>
        <v>0.69314718055994529</v>
      </c>
      <c r="Q11" s="21">
        <f t="shared" si="4"/>
        <v>1.3862943611198906</v>
      </c>
    </row>
    <row r="12" spans="1:17" x14ac:dyDescent="0.35">
      <c r="A12">
        <v>10</v>
      </c>
      <c r="E12">
        <v>200</v>
      </c>
      <c r="I12">
        <f t="shared" si="2"/>
        <v>2</v>
      </c>
      <c r="J12" s="21"/>
      <c r="K12" s="21"/>
      <c r="L12" s="21"/>
      <c r="M12" s="21">
        <f t="shared" si="1"/>
        <v>0.69314718055994529</v>
      </c>
      <c r="Q12" s="21">
        <f t="shared" si="4"/>
        <v>1.3862943611198906</v>
      </c>
    </row>
    <row r="13" spans="1:17" x14ac:dyDescent="0.35">
      <c r="A13" t="s">
        <v>5</v>
      </c>
      <c r="B13">
        <f>SUM(B3:B7)</f>
        <v>1000</v>
      </c>
      <c r="C13">
        <f>SUM(C3:C7)</f>
        <v>1000</v>
      </c>
      <c r="D13">
        <f>SUM(D3:D7)</f>
        <v>1000</v>
      </c>
      <c r="E13">
        <f>SUM(E3:E12)</f>
        <v>1000</v>
      </c>
      <c r="M13" t="s">
        <v>5</v>
      </c>
      <c r="N13" s="21">
        <f>SUM(N3:N7)</f>
        <v>0.69436112395738947</v>
      </c>
      <c r="O13" s="21">
        <f>SUM(O3:O7)</f>
        <v>0</v>
      </c>
      <c r="P13" s="21">
        <f>SUM(P3:P7)</f>
        <v>8.0471895621705016</v>
      </c>
      <c r="Q13" s="21">
        <f>SUM(Q3:Q12)</f>
        <v>2.7912225022376171</v>
      </c>
    </row>
    <row r="14" spans="1:17" x14ac:dyDescent="0.35">
      <c r="A14" t="s">
        <v>27</v>
      </c>
      <c r="B14">
        <f>AVERAGE(B3:B7)</f>
        <v>200</v>
      </c>
      <c r="C14">
        <f>AVERAGE(C3:C7)</f>
        <v>200</v>
      </c>
      <c r="D14">
        <f>AVERAGE(D3:D7)</f>
        <v>200</v>
      </c>
      <c r="E14">
        <f>AVERAGE(E3:E12)</f>
        <v>100</v>
      </c>
      <c r="M14" t="s">
        <v>31</v>
      </c>
      <c r="N14" s="21">
        <f>N13/5</f>
        <v>0.1388722247914779</v>
      </c>
      <c r="O14" s="21">
        <f t="shared" ref="O14:Q14" si="5">O13/5</f>
        <v>0</v>
      </c>
      <c r="P14" s="21">
        <f t="shared" si="5"/>
        <v>1.6094379124341003</v>
      </c>
      <c r="Q14" s="21">
        <f>Q13/10</f>
        <v>0.27912225022376169</v>
      </c>
    </row>
  </sheetData>
  <mergeCells count="3">
    <mergeCell ref="F1:I1"/>
    <mergeCell ref="J1:M1"/>
    <mergeCell ref="N1:Q1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1236-2498-4791-B2A3-EE0D39F07756}">
  <dimension ref="A1:Q6"/>
  <sheetViews>
    <sheetView topLeftCell="I1" workbookViewId="0">
      <selection activeCell="P10" sqref="P10"/>
    </sheetView>
  </sheetViews>
  <sheetFormatPr baseColWidth="10" defaultRowHeight="14.5" x14ac:dyDescent="0.35"/>
  <cols>
    <col min="13" max="13" width="8.36328125" bestFit="1" customWidth="1"/>
    <col min="14" max="14" width="9.90625" bestFit="1" customWidth="1"/>
    <col min="15" max="15" width="9.26953125" bestFit="1" customWidth="1"/>
    <col min="16" max="16" width="9.81640625" bestFit="1" customWidth="1"/>
    <col min="17" max="17" width="13.08984375" bestFit="1" customWidth="1"/>
  </cols>
  <sheetData>
    <row r="1" spans="1:17" ht="29" customHeight="1" x14ac:dyDescent="0.35">
      <c r="A1" s="22"/>
      <c r="B1" s="24" t="s">
        <v>32</v>
      </c>
      <c r="C1" s="25"/>
      <c r="D1" s="24" t="s">
        <v>33</v>
      </c>
      <c r="E1" s="25"/>
      <c r="F1" s="24" t="s">
        <v>34</v>
      </c>
      <c r="G1" s="25"/>
      <c r="H1" s="24" t="s">
        <v>35</v>
      </c>
      <c r="I1" s="25"/>
      <c r="J1" s="24" t="s">
        <v>36</v>
      </c>
      <c r="K1" s="25"/>
      <c r="L1" s="26" t="s">
        <v>37</v>
      </c>
      <c r="M1" s="29" t="s">
        <v>38</v>
      </c>
      <c r="N1" s="14" t="s">
        <v>43</v>
      </c>
      <c r="O1" s="14" t="s">
        <v>44</v>
      </c>
      <c r="P1" s="28" t="s">
        <v>39</v>
      </c>
      <c r="Q1" s="28" t="s">
        <v>42</v>
      </c>
    </row>
    <row r="2" spans="1:17" ht="18.5" x14ac:dyDescent="0.45">
      <c r="A2" s="23"/>
      <c r="B2" s="23" t="s">
        <v>40</v>
      </c>
      <c r="C2" s="23" t="s">
        <v>41</v>
      </c>
      <c r="D2" s="23" t="s">
        <v>40</v>
      </c>
      <c r="E2" s="23" t="s">
        <v>41</v>
      </c>
      <c r="F2" s="23" t="s">
        <v>40</v>
      </c>
      <c r="G2" s="23" t="s">
        <v>41</v>
      </c>
      <c r="H2" s="23" t="s">
        <v>40</v>
      </c>
      <c r="I2" s="23" t="s">
        <v>41</v>
      </c>
      <c r="J2" s="23" t="s">
        <v>40</v>
      </c>
      <c r="K2" s="23" t="s">
        <v>41</v>
      </c>
      <c r="L2" s="27"/>
      <c r="M2" s="30"/>
      <c r="N2" s="14"/>
      <c r="O2" s="14"/>
      <c r="P2" s="28"/>
      <c r="Q2" s="28"/>
    </row>
    <row r="3" spans="1:17" ht="18.5" x14ac:dyDescent="0.45">
      <c r="A3" s="23">
        <v>2018</v>
      </c>
      <c r="B3" s="23">
        <v>1.1000000000000001</v>
      </c>
      <c r="C3" s="23">
        <v>10</v>
      </c>
      <c r="D3" s="23">
        <v>1</v>
      </c>
      <c r="E3" s="23">
        <v>3</v>
      </c>
      <c r="F3" s="23">
        <v>0.9</v>
      </c>
      <c r="G3" s="23">
        <v>3</v>
      </c>
      <c r="H3" s="23">
        <v>1</v>
      </c>
      <c r="I3" s="23">
        <v>12</v>
      </c>
      <c r="J3" s="23">
        <v>1.1000000000000001</v>
      </c>
      <c r="K3" s="23">
        <v>10</v>
      </c>
      <c r="L3" s="31">
        <f>B3*C3+D3*E3+F3*G3+H3*I3-J3*K3</f>
        <v>17.7</v>
      </c>
      <c r="M3" s="32"/>
      <c r="N3" s="33">
        <v>100</v>
      </c>
      <c r="O3" s="33">
        <v>100</v>
      </c>
      <c r="P3" s="33">
        <f>N3/O3*100</f>
        <v>100</v>
      </c>
      <c r="Q3" s="33"/>
    </row>
    <row r="4" spans="1:17" ht="18.5" x14ac:dyDescent="0.45">
      <c r="A4" s="23">
        <v>2019</v>
      </c>
      <c r="B4" s="23">
        <v>1.2</v>
      </c>
      <c r="C4" s="23">
        <v>11</v>
      </c>
      <c r="D4" s="23">
        <v>1.05</v>
      </c>
      <c r="E4" s="23">
        <v>3.5</v>
      </c>
      <c r="F4" s="23">
        <v>0.95</v>
      </c>
      <c r="G4" s="23">
        <v>4</v>
      </c>
      <c r="H4" s="23">
        <v>1.2</v>
      </c>
      <c r="I4" s="23">
        <v>13</v>
      </c>
      <c r="J4" s="23">
        <v>1.2</v>
      </c>
      <c r="K4" s="23">
        <v>12</v>
      </c>
      <c r="L4" s="31">
        <f t="shared" ref="L4:L6" si="0">B4*C4+D4*E4+F4*G4+H4*I4-J4*K4</f>
        <v>21.875</v>
      </c>
      <c r="M4" s="32">
        <f>B3*C4+D3*E4+F3*G4+H3*I4-J3*K4</f>
        <v>19</v>
      </c>
      <c r="N4" s="33">
        <f>L4/L3*N3</f>
        <v>123.58757062146893</v>
      </c>
      <c r="O4" s="33">
        <f>M4/L3*O3</f>
        <v>107.34463276836159</v>
      </c>
      <c r="P4" s="33">
        <f t="shared" ref="P4:P6" si="1">N4/O4*100</f>
        <v>115.13157894736841</v>
      </c>
      <c r="Q4" s="35">
        <f>P4/P3-1</f>
        <v>0.15131578947368407</v>
      </c>
    </row>
    <row r="5" spans="1:17" ht="18.5" x14ac:dyDescent="0.45">
      <c r="A5" s="23">
        <v>2020</v>
      </c>
      <c r="B5" s="23">
        <v>1.25</v>
      </c>
      <c r="C5" s="23">
        <v>8</v>
      </c>
      <c r="D5" s="23">
        <v>1.1000000000000001</v>
      </c>
      <c r="E5" s="23">
        <v>5</v>
      </c>
      <c r="F5" s="23">
        <v>1</v>
      </c>
      <c r="G5" s="23">
        <v>3.5</v>
      </c>
      <c r="H5" s="23">
        <v>1</v>
      </c>
      <c r="I5" s="23">
        <v>10</v>
      </c>
      <c r="J5" s="23">
        <v>1</v>
      </c>
      <c r="K5" s="23">
        <v>9</v>
      </c>
      <c r="L5" s="31">
        <f t="shared" si="0"/>
        <v>20</v>
      </c>
      <c r="M5" s="32">
        <f t="shared" ref="M5:M6" si="2">B4*C5+D4*E5+F4*G5+H4*I5-J4*K5</f>
        <v>19.375</v>
      </c>
      <c r="N5" s="33">
        <f>L5/L4*N4</f>
        <v>112.99435028248587</v>
      </c>
      <c r="O5" s="33">
        <f>M5/L4*O4</f>
        <v>95.07667473769169</v>
      </c>
      <c r="P5" s="33">
        <f t="shared" si="1"/>
        <v>118.84550084889642</v>
      </c>
      <c r="Q5" s="35">
        <f t="shared" ref="Q5:Q6" si="3">P5/P4-1</f>
        <v>3.2258064516129004E-2</v>
      </c>
    </row>
    <row r="6" spans="1:17" ht="18.5" x14ac:dyDescent="0.45">
      <c r="A6" s="23">
        <v>2021</v>
      </c>
      <c r="B6" s="23">
        <v>1.2</v>
      </c>
      <c r="C6" s="23">
        <v>10</v>
      </c>
      <c r="D6" s="23">
        <v>1.2</v>
      </c>
      <c r="E6" s="23">
        <v>5.5</v>
      </c>
      <c r="F6" s="23">
        <v>1.05</v>
      </c>
      <c r="G6" s="23">
        <v>3.5</v>
      </c>
      <c r="H6" s="23">
        <v>1.05</v>
      </c>
      <c r="I6" s="23">
        <v>11</v>
      </c>
      <c r="J6" s="23">
        <v>1.1000000000000001</v>
      </c>
      <c r="K6" s="23">
        <v>10</v>
      </c>
      <c r="L6" s="31">
        <f t="shared" si="0"/>
        <v>22.825000000000003</v>
      </c>
      <c r="M6" s="32">
        <f t="shared" si="2"/>
        <v>23.049999999999997</v>
      </c>
      <c r="N6" s="33">
        <f>L6/L5*N5</f>
        <v>128.954802259887</v>
      </c>
      <c r="O6" s="33">
        <f>M6/L5*O5</f>
        <v>109.57586763518965</v>
      </c>
      <c r="P6" s="33">
        <f t="shared" si="1"/>
        <v>117.68540376902652</v>
      </c>
      <c r="Q6" s="35">
        <f t="shared" si="3"/>
        <v>-9.761388286333883E-3</v>
      </c>
    </row>
  </sheetData>
  <mergeCells count="11">
    <mergeCell ref="M1:M2"/>
    <mergeCell ref="P1:P2"/>
    <mergeCell ref="N1:N2"/>
    <mergeCell ref="O1:O2"/>
    <mergeCell ref="Q1:Q2"/>
    <mergeCell ref="B1:C1"/>
    <mergeCell ref="D1:E1"/>
    <mergeCell ref="F1:G1"/>
    <mergeCell ref="H1:I1"/>
    <mergeCell ref="J1:K1"/>
    <mergeCell ref="L1:L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43D8-E2CE-4F8E-ABC4-99D9D7F038BC}">
  <dimension ref="A1:P27"/>
  <sheetViews>
    <sheetView topLeftCell="F8" workbookViewId="0">
      <selection activeCell="A3" sqref="A3:A25"/>
    </sheetView>
  </sheetViews>
  <sheetFormatPr baseColWidth="10" defaultRowHeight="14.5" x14ac:dyDescent="0.35"/>
  <cols>
    <col min="5" max="6" width="8.6328125" bestFit="1" customWidth="1"/>
    <col min="11" max="11" width="10.90625" style="39"/>
  </cols>
  <sheetData>
    <row r="1" spans="1:16" x14ac:dyDescent="0.35">
      <c r="B1" t="s">
        <v>45</v>
      </c>
      <c r="C1" t="s">
        <v>46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81</v>
      </c>
      <c r="K1" s="39" t="s">
        <v>83</v>
      </c>
      <c r="M1" t="s">
        <v>88</v>
      </c>
      <c r="O1" t="s">
        <v>89</v>
      </c>
      <c r="P1" t="s">
        <v>90</v>
      </c>
    </row>
    <row r="2" spans="1:16" x14ac:dyDescent="0.35">
      <c r="A2">
        <v>1</v>
      </c>
      <c r="B2" t="s">
        <v>47</v>
      </c>
      <c r="C2">
        <v>330</v>
      </c>
      <c r="G2" s="21">
        <f>C2</f>
        <v>330</v>
      </c>
      <c r="H2" s="21">
        <f>C2</f>
        <v>330</v>
      </c>
      <c r="K2" s="39">
        <f>C2/$J$5</f>
        <v>0.23255813953488372</v>
      </c>
      <c r="L2" t="s">
        <v>84</v>
      </c>
      <c r="M2" s="39">
        <f>1/5*(K2+K6+K10+K14+K18)</f>
        <v>0.2259982725820695</v>
      </c>
      <c r="N2">
        <v>2018</v>
      </c>
      <c r="O2">
        <f>J5</f>
        <v>1419</v>
      </c>
    </row>
    <row r="3" spans="1:16" x14ac:dyDescent="0.35">
      <c r="A3">
        <f>A2+1</f>
        <v>2</v>
      </c>
      <c r="B3" t="s">
        <v>49</v>
      </c>
      <c r="C3">
        <v>345</v>
      </c>
      <c r="D3">
        <f>AVERAGE(C2:C4)</f>
        <v>355</v>
      </c>
      <c r="G3" s="21">
        <f>0.3*C2+(1-0.3)*G2</f>
        <v>330</v>
      </c>
      <c r="H3" s="21">
        <f>0.8*C2+(1-0.8)*H2</f>
        <v>330</v>
      </c>
      <c r="I3">
        <f>C3/C2</f>
        <v>1.0454545454545454</v>
      </c>
      <c r="K3" s="39">
        <f t="shared" ref="K3:K5" si="0">C3/$J$5</f>
        <v>0.24312896405919662</v>
      </c>
      <c r="L3" t="s">
        <v>85</v>
      </c>
      <c r="M3" s="39">
        <f t="shared" ref="M3:M5" si="1">1/5*(K3+K7+K11+K15+K19)</f>
        <v>0.24254543347139645</v>
      </c>
      <c r="N3">
        <f>N2+1</f>
        <v>2019</v>
      </c>
      <c r="O3">
        <f>J9</f>
        <v>1482</v>
      </c>
      <c r="P3">
        <f>O3/O2</f>
        <v>1.0443974630021142</v>
      </c>
    </row>
    <row r="4" spans="1:16" x14ac:dyDescent="0.35">
      <c r="A4">
        <f t="shared" ref="A4:A25" si="2">A3+1</f>
        <v>3</v>
      </c>
      <c r="B4" t="s">
        <v>51</v>
      </c>
      <c r="C4">
        <v>390</v>
      </c>
      <c r="D4">
        <f t="shared" ref="D4:D20" si="3">AVERAGE(C3:C5)</f>
        <v>363</v>
      </c>
      <c r="E4" s="36">
        <f>AVERAGE(C2:C6)</f>
        <v>352.8</v>
      </c>
      <c r="F4" s="36"/>
      <c r="G4" s="21">
        <f t="shared" ref="G4:G22" si="4">0.3*C3+(1-0.3)*G3</f>
        <v>334.5</v>
      </c>
      <c r="H4" s="21">
        <f t="shared" ref="H4:H22" si="5">0.8*C3+(1-0.8)*H3</f>
        <v>342</v>
      </c>
      <c r="I4">
        <f t="shared" ref="I4:I21" si="6">C4/C3</f>
        <v>1.1304347826086956</v>
      </c>
      <c r="K4" s="39">
        <f t="shared" si="0"/>
        <v>0.27484143763213531</v>
      </c>
      <c r="L4" t="s">
        <v>86</v>
      </c>
      <c r="M4" s="39">
        <f t="shared" si="1"/>
        <v>0.28247806320323648</v>
      </c>
      <c r="N4">
        <f t="shared" ref="N4:N6" si="7">N3+1</f>
        <v>2020</v>
      </c>
      <c r="O4">
        <f>J13</f>
        <v>1626</v>
      </c>
      <c r="P4">
        <f t="shared" ref="P4:P6" si="8">O4/O3</f>
        <v>1.097165991902834</v>
      </c>
    </row>
    <row r="5" spans="1:16" x14ac:dyDescent="0.35">
      <c r="A5">
        <f t="shared" si="2"/>
        <v>4</v>
      </c>
      <c r="B5" t="s">
        <v>53</v>
      </c>
      <c r="C5">
        <v>354</v>
      </c>
      <c r="D5">
        <f t="shared" si="3"/>
        <v>363</v>
      </c>
      <c r="E5" s="36">
        <f t="shared" ref="E5:E19" si="9">AVERAGE(C3:C7)</f>
        <v>358.2</v>
      </c>
      <c r="F5" s="36">
        <f>AVERAGE(C2:C8)</f>
        <v>363</v>
      </c>
      <c r="G5" s="21">
        <f t="shared" si="4"/>
        <v>351.15</v>
      </c>
      <c r="H5" s="21">
        <f t="shared" si="5"/>
        <v>380.4</v>
      </c>
      <c r="I5">
        <f t="shared" si="6"/>
        <v>0.90769230769230769</v>
      </c>
      <c r="J5">
        <f>SUM(C2:C5)</f>
        <v>1419</v>
      </c>
      <c r="K5" s="39">
        <f t="shared" si="0"/>
        <v>0.24947145877378435</v>
      </c>
      <c r="L5" t="s">
        <v>87</v>
      </c>
      <c r="M5" s="39">
        <f t="shared" si="1"/>
        <v>0.24897823074329761</v>
      </c>
      <c r="N5">
        <f t="shared" si="7"/>
        <v>2021</v>
      </c>
      <c r="O5">
        <f>J17</f>
        <v>1701</v>
      </c>
      <c r="P5">
        <f t="shared" si="8"/>
        <v>1.0461254612546125</v>
      </c>
    </row>
    <row r="6" spans="1:16" x14ac:dyDescent="0.35">
      <c r="A6">
        <f t="shared" si="2"/>
        <v>5</v>
      </c>
      <c r="B6" t="s">
        <v>55</v>
      </c>
      <c r="C6">
        <v>345</v>
      </c>
      <c r="D6">
        <f t="shared" si="3"/>
        <v>352</v>
      </c>
      <c r="E6" s="36">
        <f t="shared" si="9"/>
        <v>373.2</v>
      </c>
      <c r="F6" s="36">
        <f t="shared" ref="F6:F18" si="10">AVERAGE(C3:C9)</f>
        <v>367.28571428571428</v>
      </c>
      <c r="G6" s="21">
        <f t="shared" si="4"/>
        <v>352.005</v>
      </c>
      <c r="H6" s="21">
        <f t="shared" si="5"/>
        <v>359.28</v>
      </c>
      <c r="I6">
        <f t="shared" si="6"/>
        <v>0.97457627118644063</v>
      </c>
      <c r="K6" s="39">
        <f>C6/$J$9</f>
        <v>0.23279352226720648</v>
      </c>
      <c r="N6">
        <f t="shared" si="7"/>
        <v>2022</v>
      </c>
      <c r="O6">
        <f>J21</f>
        <v>1974</v>
      </c>
      <c r="P6">
        <f t="shared" si="8"/>
        <v>1.1604938271604939</v>
      </c>
    </row>
    <row r="7" spans="1:16" x14ac:dyDescent="0.35">
      <c r="A7">
        <f t="shared" si="2"/>
        <v>6</v>
      </c>
      <c r="B7" t="s">
        <v>57</v>
      </c>
      <c r="C7">
        <v>357</v>
      </c>
      <c r="D7">
        <f t="shared" si="3"/>
        <v>374</v>
      </c>
      <c r="E7" s="36">
        <f t="shared" si="9"/>
        <v>367.2</v>
      </c>
      <c r="F7" s="36">
        <f t="shared" si="10"/>
        <v>370.28571428571428</v>
      </c>
      <c r="G7" s="21">
        <f t="shared" si="4"/>
        <v>349.90350000000001</v>
      </c>
      <c r="H7" s="21">
        <f t="shared" si="5"/>
        <v>347.85599999999999</v>
      </c>
      <c r="I7">
        <f t="shared" si="6"/>
        <v>1.0347826086956522</v>
      </c>
      <c r="K7" s="39">
        <f t="shared" ref="K7:K9" si="11">C7/$J$9</f>
        <v>0.24089068825910931</v>
      </c>
      <c r="N7" s="37">
        <v>2023</v>
      </c>
      <c r="O7" s="37">
        <f>O6*P8</f>
        <v>2143.8200905965446</v>
      </c>
      <c r="P7" t="s">
        <v>80</v>
      </c>
    </row>
    <row r="8" spans="1:16" x14ac:dyDescent="0.35">
      <c r="A8">
        <f t="shared" si="2"/>
        <v>7</v>
      </c>
      <c r="B8" t="s">
        <v>59</v>
      </c>
      <c r="C8">
        <v>420</v>
      </c>
      <c r="D8">
        <f t="shared" si="3"/>
        <v>379</v>
      </c>
      <c r="E8" s="36">
        <f t="shared" si="9"/>
        <v>369.6</v>
      </c>
      <c r="F8" s="36">
        <f t="shared" si="10"/>
        <v>370.28571428571428</v>
      </c>
      <c r="G8" s="21">
        <f t="shared" si="4"/>
        <v>352.03244999999998</v>
      </c>
      <c r="H8" s="21">
        <f t="shared" si="5"/>
        <v>355.1712</v>
      </c>
      <c r="I8">
        <f t="shared" si="6"/>
        <v>1.1764705882352942</v>
      </c>
      <c r="K8" s="39">
        <f t="shared" si="11"/>
        <v>0.2834008097165992</v>
      </c>
      <c r="P8">
        <f>GEOMEAN(P3:P6)</f>
        <v>1.0860284146892323</v>
      </c>
    </row>
    <row r="9" spans="1:16" x14ac:dyDescent="0.35">
      <c r="A9">
        <f t="shared" si="2"/>
        <v>8</v>
      </c>
      <c r="B9" t="s">
        <v>61</v>
      </c>
      <c r="C9">
        <v>360</v>
      </c>
      <c r="D9">
        <f t="shared" si="3"/>
        <v>382</v>
      </c>
      <c r="E9" s="36">
        <f t="shared" si="9"/>
        <v>378.6</v>
      </c>
      <c r="F9" s="36">
        <f t="shared" si="10"/>
        <v>386.57142857142856</v>
      </c>
      <c r="G9" s="21">
        <f t="shared" si="4"/>
        <v>372.42271499999998</v>
      </c>
      <c r="H9" s="21">
        <f t="shared" si="5"/>
        <v>407.03423999999995</v>
      </c>
      <c r="I9">
        <f t="shared" si="6"/>
        <v>0.8571428571428571</v>
      </c>
      <c r="J9">
        <f t="shared" ref="J9" si="12">SUM(C6:C9)</f>
        <v>1482</v>
      </c>
      <c r="K9" s="39">
        <f t="shared" si="11"/>
        <v>0.24291497975708501</v>
      </c>
    </row>
    <row r="10" spans="1:16" x14ac:dyDescent="0.35">
      <c r="A10">
        <f t="shared" si="2"/>
        <v>9</v>
      </c>
      <c r="B10" t="s">
        <v>63</v>
      </c>
      <c r="C10">
        <v>366</v>
      </c>
      <c r="D10">
        <f t="shared" si="3"/>
        <v>372</v>
      </c>
      <c r="E10" s="36">
        <f t="shared" si="9"/>
        <v>400.8</v>
      </c>
      <c r="F10" s="36">
        <f t="shared" si="10"/>
        <v>394.71428571428572</v>
      </c>
      <c r="G10" s="21">
        <f t="shared" si="4"/>
        <v>368.69590049999999</v>
      </c>
      <c r="H10" s="21">
        <f t="shared" si="5"/>
        <v>369.40684799999997</v>
      </c>
      <c r="I10">
        <f t="shared" si="6"/>
        <v>1.0166666666666666</v>
      </c>
      <c r="K10" s="39">
        <f>C10/$J$13</f>
        <v>0.22509225092250923</v>
      </c>
    </row>
    <row r="11" spans="1:16" x14ac:dyDescent="0.35">
      <c r="A11">
        <f t="shared" si="2"/>
        <v>10</v>
      </c>
      <c r="B11" t="s">
        <v>64</v>
      </c>
      <c r="C11">
        <v>390</v>
      </c>
      <c r="D11">
        <f t="shared" si="3"/>
        <v>408</v>
      </c>
      <c r="E11" s="36">
        <f t="shared" si="9"/>
        <v>397.2</v>
      </c>
      <c r="F11" s="36">
        <f t="shared" si="10"/>
        <v>397.71428571428572</v>
      </c>
      <c r="G11" s="21">
        <f t="shared" si="4"/>
        <v>367.88713035000001</v>
      </c>
      <c r="H11" s="21">
        <f t="shared" si="5"/>
        <v>366.68136959999998</v>
      </c>
      <c r="I11">
        <f t="shared" si="6"/>
        <v>1.0655737704918034</v>
      </c>
      <c r="K11" s="39">
        <f t="shared" ref="K11:K13" si="13">C11/$J$13</f>
        <v>0.23985239852398524</v>
      </c>
    </row>
    <row r="12" spans="1:16" x14ac:dyDescent="0.35">
      <c r="A12">
        <f t="shared" si="2"/>
        <v>11</v>
      </c>
      <c r="B12" t="s">
        <v>65</v>
      </c>
      <c r="C12">
        <v>468</v>
      </c>
      <c r="D12">
        <f t="shared" si="3"/>
        <v>420</v>
      </c>
      <c r="E12" s="36">
        <f t="shared" si="9"/>
        <v>400.8</v>
      </c>
      <c r="F12" s="36">
        <f t="shared" si="10"/>
        <v>395.57142857142856</v>
      </c>
      <c r="G12" s="21">
        <f t="shared" si="4"/>
        <v>374.520991245</v>
      </c>
      <c r="H12" s="21">
        <f t="shared" si="5"/>
        <v>385.33627392</v>
      </c>
      <c r="I12">
        <f t="shared" si="6"/>
        <v>1.2</v>
      </c>
      <c r="K12" s="39">
        <f t="shared" si="13"/>
        <v>0.28782287822878228</v>
      </c>
    </row>
    <row r="13" spans="1:16" x14ac:dyDescent="0.35">
      <c r="A13">
        <f t="shared" si="2"/>
        <v>12</v>
      </c>
      <c r="B13" t="s">
        <v>66</v>
      </c>
      <c r="C13">
        <v>402</v>
      </c>
      <c r="D13">
        <f t="shared" si="3"/>
        <v>416</v>
      </c>
      <c r="E13" s="36">
        <f t="shared" si="9"/>
        <v>408.6</v>
      </c>
      <c r="F13" s="36">
        <f t="shared" si="10"/>
        <v>415.28571428571428</v>
      </c>
      <c r="G13" s="21">
        <f t="shared" si="4"/>
        <v>402.56469387150003</v>
      </c>
      <c r="H13" s="21">
        <f t="shared" si="5"/>
        <v>451.46725478400003</v>
      </c>
      <c r="I13">
        <f t="shared" si="6"/>
        <v>0.85897435897435892</v>
      </c>
      <c r="J13">
        <f t="shared" ref="J13" si="14">SUM(C10:C13)</f>
        <v>1626</v>
      </c>
      <c r="K13" s="39">
        <f t="shared" si="13"/>
        <v>0.24723247232472326</v>
      </c>
    </row>
    <row r="14" spans="1:16" x14ac:dyDescent="0.35">
      <c r="A14">
        <f t="shared" si="2"/>
        <v>13</v>
      </c>
      <c r="B14" t="s">
        <v>48</v>
      </c>
      <c r="C14">
        <v>378</v>
      </c>
      <c r="D14">
        <f t="shared" si="3"/>
        <v>395</v>
      </c>
      <c r="E14" s="36">
        <f t="shared" si="9"/>
        <v>430.2</v>
      </c>
      <c r="F14" s="36">
        <f t="shared" si="10"/>
        <v>423</v>
      </c>
      <c r="G14" s="21">
        <f t="shared" si="4"/>
        <v>402.39528571004996</v>
      </c>
      <c r="H14" s="21">
        <f t="shared" si="5"/>
        <v>411.8934509568</v>
      </c>
      <c r="I14">
        <f t="shared" si="6"/>
        <v>0.94029850746268662</v>
      </c>
      <c r="K14" s="39">
        <f>C14/$J$17</f>
        <v>0.22222222222222221</v>
      </c>
    </row>
    <row r="15" spans="1:16" x14ac:dyDescent="0.35">
      <c r="A15">
        <f t="shared" si="2"/>
        <v>14</v>
      </c>
      <c r="B15" t="s">
        <v>50</v>
      </c>
      <c r="C15">
        <v>405</v>
      </c>
      <c r="D15">
        <f t="shared" si="3"/>
        <v>427</v>
      </c>
      <c r="E15" s="36">
        <f t="shared" si="9"/>
        <v>420.6</v>
      </c>
      <c r="F15" s="36">
        <f t="shared" si="10"/>
        <v>428.57142857142856</v>
      </c>
      <c r="G15" s="21">
        <f t="shared" si="4"/>
        <v>395.07669999703495</v>
      </c>
      <c r="H15" s="21">
        <f t="shared" si="5"/>
        <v>384.77869019136</v>
      </c>
      <c r="I15">
        <f t="shared" si="6"/>
        <v>1.0714285714285714</v>
      </c>
      <c r="K15" s="39">
        <f t="shared" ref="K15:K17" si="15">C15/$J$17</f>
        <v>0.23809523809523808</v>
      </c>
    </row>
    <row r="16" spans="1:16" x14ac:dyDescent="0.35">
      <c r="A16">
        <f t="shared" si="2"/>
        <v>15</v>
      </c>
      <c r="B16" t="s">
        <v>52</v>
      </c>
      <c r="C16">
        <v>498</v>
      </c>
      <c r="D16">
        <f t="shared" si="3"/>
        <v>441</v>
      </c>
      <c r="E16" s="36">
        <f t="shared" si="9"/>
        <v>426</v>
      </c>
      <c r="F16" s="36">
        <f t="shared" si="10"/>
        <v>432.42857142857144</v>
      </c>
      <c r="G16" s="21">
        <f t="shared" si="4"/>
        <v>398.05368999792444</v>
      </c>
      <c r="H16" s="21">
        <f t="shared" si="5"/>
        <v>400.95573803827199</v>
      </c>
      <c r="I16">
        <f t="shared" si="6"/>
        <v>1.2296296296296296</v>
      </c>
      <c r="K16" s="39">
        <f t="shared" si="15"/>
        <v>0.29276895943562609</v>
      </c>
    </row>
    <row r="17" spans="1:12" x14ac:dyDescent="0.35">
      <c r="A17">
        <f t="shared" si="2"/>
        <v>16</v>
      </c>
      <c r="B17" t="s">
        <v>54</v>
      </c>
      <c r="C17">
        <v>420</v>
      </c>
      <c r="D17">
        <f t="shared" si="3"/>
        <v>449</v>
      </c>
      <c r="E17" s="36">
        <f t="shared" si="9"/>
        <v>449.4</v>
      </c>
      <c r="F17" s="36">
        <f t="shared" si="10"/>
        <v>452.14285714285717</v>
      </c>
      <c r="G17" s="21">
        <f t="shared" si="4"/>
        <v>428.03758299854712</v>
      </c>
      <c r="H17" s="21">
        <f t="shared" si="5"/>
        <v>478.59114760765442</v>
      </c>
      <c r="I17">
        <f t="shared" si="6"/>
        <v>0.84337349397590367</v>
      </c>
      <c r="J17">
        <f t="shared" ref="J17" si="16">SUM(C14:C17)</f>
        <v>1701</v>
      </c>
      <c r="K17" s="39">
        <f t="shared" si="15"/>
        <v>0.24691358024691357</v>
      </c>
    </row>
    <row r="18" spans="1:12" x14ac:dyDescent="0.35">
      <c r="A18">
        <f t="shared" si="2"/>
        <v>17</v>
      </c>
      <c r="B18" t="s">
        <v>56</v>
      </c>
      <c r="C18">
        <v>429</v>
      </c>
      <c r="D18">
        <f t="shared" si="3"/>
        <v>448</v>
      </c>
      <c r="E18" s="36">
        <f t="shared" si="9"/>
        <v>476.4</v>
      </c>
      <c r="F18" s="36">
        <f t="shared" si="10"/>
        <v>471</v>
      </c>
      <c r="G18" s="21">
        <f t="shared" si="4"/>
        <v>425.62630809898297</v>
      </c>
      <c r="H18" s="21">
        <f t="shared" si="5"/>
        <v>431.71822952153087</v>
      </c>
      <c r="I18">
        <f t="shared" si="6"/>
        <v>1.0214285714285714</v>
      </c>
      <c r="K18" s="39">
        <f>C18/$J$21</f>
        <v>0.21732522796352582</v>
      </c>
    </row>
    <row r="19" spans="1:12" x14ac:dyDescent="0.35">
      <c r="A19">
        <f t="shared" si="2"/>
        <v>18</v>
      </c>
      <c r="B19" t="s">
        <v>58</v>
      </c>
      <c r="C19">
        <v>495</v>
      </c>
      <c r="D19">
        <f t="shared" si="3"/>
        <v>488</v>
      </c>
      <c r="E19" s="36">
        <f t="shared" si="9"/>
        <v>478.8</v>
      </c>
      <c r="F19" s="36"/>
      <c r="G19" s="21">
        <f t="shared" si="4"/>
        <v>426.63841566928807</v>
      </c>
      <c r="H19" s="21">
        <f t="shared" si="5"/>
        <v>429.54364590430623</v>
      </c>
      <c r="I19">
        <f t="shared" si="6"/>
        <v>1.1538461538461537</v>
      </c>
      <c r="K19" s="39">
        <f t="shared" ref="K19:K21" si="17">C19/$J$21</f>
        <v>0.25075987841945291</v>
      </c>
    </row>
    <row r="20" spans="1:12" x14ac:dyDescent="0.35">
      <c r="A20">
        <f t="shared" si="2"/>
        <v>19</v>
      </c>
      <c r="B20" t="s">
        <v>60</v>
      </c>
      <c r="C20">
        <v>540</v>
      </c>
      <c r="D20">
        <f t="shared" si="3"/>
        <v>515</v>
      </c>
      <c r="G20" s="21">
        <f t="shared" si="4"/>
        <v>447.14689096850162</v>
      </c>
      <c r="H20" s="21">
        <f t="shared" si="5"/>
        <v>481.9087291808612</v>
      </c>
      <c r="I20">
        <f t="shared" si="6"/>
        <v>1.0909090909090908</v>
      </c>
      <c r="K20" s="39">
        <f t="shared" si="17"/>
        <v>0.2735562310030395</v>
      </c>
    </row>
    <row r="21" spans="1:12" x14ac:dyDescent="0.35">
      <c r="A21">
        <f t="shared" si="2"/>
        <v>20</v>
      </c>
      <c r="B21" t="s">
        <v>62</v>
      </c>
      <c r="C21">
        <v>510</v>
      </c>
      <c r="G21" s="21">
        <f t="shared" si="4"/>
        <v>475.00282367795114</v>
      </c>
      <c r="H21" s="21">
        <f t="shared" si="5"/>
        <v>528.38174583617217</v>
      </c>
      <c r="I21">
        <f t="shared" si="6"/>
        <v>0.94444444444444442</v>
      </c>
      <c r="J21">
        <f t="shared" ref="J21" si="18">SUM(C18:C21)</f>
        <v>1974</v>
      </c>
      <c r="K21" s="39">
        <f t="shared" si="17"/>
        <v>0.25835866261398177</v>
      </c>
      <c r="L21" t="s">
        <v>91</v>
      </c>
    </row>
    <row r="22" spans="1:12" x14ac:dyDescent="0.35">
      <c r="A22">
        <f t="shared" si="2"/>
        <v>21</v>
      </c>
      <c r="B22" s="37" t="s">
        <v>68</v>
      </c>
      <c r="C22" s="37">
        <f>C21</f>
        <v>510</v>
      </c>
      <c r="D22" s="37">
        <f>AVERAGE(C19:C21)</f>
        <v>515</v>
      </c>
      <c r="E22" s="37">
        <f>AVERAGE(C17:C21)</f>
        <v>478.8</v>
      </c>
      <c r="F22" s="37">
        <f>AVERAGE(C15:C21)</f>
        <v>471</v>
      </c>
      <c r="G22" s="38">
        <f t="shared" si="4"/>
        <v>485.50197657456579</v>
      </c>
      <c r="H22" s="38">
        <f t="shared" si="5"/>
        <v>513.67634916723443</v>
      </c>
      <c r="I22" s="37">
        <f>C21*$I$27</f>
        <v>521.81974030239132</v>
      </c>
      <c r="L22">
        <f>$O$7*M2</f>
        <v>484.49963720155483</v>
      </c>
    </row>
    <row r="23" spans="1:12" x14ac:dyDescent="0.35">
      <c r="A23">
        <f t="shared" si="2"/>
        <v>22</v>
      </c>
      <c r="B23" s="37" t="s">
        <v>69</v>
      </c>
      <c r="C23" s="37"/>
      <c r="D23" s="37"/>
      <c r="E23" s="37"/>
      <c r="F23" s="37"/>
      <c r="G23" s="37"/>
      <c r="H23" s="37"/>
      <c r="I23" s="37">
        <f>I22*$I$27</f>
        <v>533.91341444951991</v>
      </c>
      <c r="L23">
        <f t="shared" ref="L23:L25" si="19">$O$7*M3</f>
        <v>519.97377315842732</v>
      </c>
    </row>
    <row r="24" spans="1:12" x14ac:dyDescent="0.35">
      <c r="A24">
        <f t="shared" si="2"/>
        <v>23</v>
      </c>
      <c r="B24" s="37" t="s">
        <v>70</v>
      </c>
      <c r="C24" s="37"/>
      <c r="D24" s="37"/>
      <c r="E24" s="37"/>
      <c r="F24" s="37"/>
      <c r="G24" s="37"/>
      <c r="H24" s="37"/>
      <c r="I24" s="37">
        <f t="shared" ref="I24:I25" si="20">I23*$I$27</f>
        <v>546.28737112159126</v>
      </c>
      <c r="L24">
        <f t="shared" si="19"/>
        <v>605.58214704789884</v>
      </c>
    </row>
    <row r="25" spans="1:12" x14ac:dyDescent="0.35">
      <c r="A25">
        <f t="shared" si="2"/>
        <v>24</v>
      </c>
      <c r="B25" s="37" t="s">
        <v>71</v>
      </c>
      <c r="C25" s="37"/>
      <c r="D25" s="37"/>
      <c r="E25" s="37"/>
      <c r="F25" s="37"/>
      <c r="G25" s="37"/>
      <c r="H25" s="37"/>
      <c r="I25" s="37">
        <f t="shared" si="20"/>
        <v>558.94810613557809</v>
      </c>
      <c r="L25">
        <f t="shared" si="19"/>
        <v>533.76453318866368</v>
      </c>
    </row>
    <row r="26" spans="1:12" x14ac:dyDescent="0.35">
      <c r="C26" t="s">
        <v>67</v>
      </c>
      <c r="D26" t="s">
        <v>72</v>
      </c>
      <c r="E26" t="s">
        <v>73</v>
      </c>
      <c r="F26" t="s">
        <v>74</v>
      </c>
      <c r="G26" t="s">
        <v>78</v>
      </c>
      <c r="H26" t="s">
        <v>79</v>
      </c>
      <c r="I26" t="s">
        <v>82</v>
      </c>
    </row>
    <row r="27" spans="1:12" x14ac:dyDescent="0.35">
      <c r="I27">
        <f>GEOMEAN(I3:I21)</f>
        <v>1.023175961377238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871A-1044-490B-A9DA-BC0388AF42AE}">
  <dimension ref="A1:H15"/>
  <sheetViews>
    <sheetView topLeftCell="A10" workbookViewId="0">
      <selection activeCell="B21" sqref="B21"/>
    </sheetView>
  </sheetViews>
  <sheetFormatPr baseColWidth="10" defaultRowHeight="14.5" x14ac:dyDescent="0.35"/>
  <cols>
    <col min="6" max="6" width="11.26953125" bestFit="1" customWidth="1"/>
    <col min="7" max="7" width="12.26953125" bestFit="1" customWidth="1"/>
  </cols>
  <sheetData>
    <row r="1" spans="1:8" x14ac:dyDescent="0.35">
      <c r="B1" t="s">
        <v>92</v>
      </c>
      <c r="C1" t="s">
        <v>93</v>
      </c>
    </row>
    <row r="2" spans="1:8" x14ac:dyDescent="0.35">
      <c r="A2" t="s">
        <v>94</v>
      </c>
      <c r="B2" t="s">
        <v>95</v>
      </c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</row>
    <row r="3" spans="1:8" x14ac:dyDescent="0.35">
      <c r="A3">
        <v>2008</v>
      </c>
      <c r="B3">
        <v>9</v>
      </c>
      <c r="C3">
        <v>24</v>
      </c>
      <c r="D3">
        <f>B3*C3</f>
        <v>216</v>
      </c>
      <c r="E3">
        <f>B3^2</f>
        <v>81</v>
      </c>
      <c r="F3" s="21">
        <f>$B$12+$B$11*B3</f>
        <v>21.724324324324325</v>
      </c>
      <c r="G3" s="21">
        <f>(F3-$C$10)^2</f>
        <v>27.832753834915991</v>
      </c>
      <c r="H3">
        <f>(C3-$C$10)^2</f>
        <v>9</v>
      </c>
    </row>
    <row r="4" spans="1:8" x14ac:dyDescent="0.35">
      <c r="A4">
        <v>2009</v>
      </c>
      <c r="B4">
        <v>11</v>
      </c>
      <c r="C4">
        <v>33</v>
      </c>
      <c r="D4">
        <f t="shared" ref="D4:D8" si="0">B4*C4</f>
        <v>363</v>
      </c>
      <c r="E4">
        <f t="shared" ref="E4:E8" si="1">B4^2</f>
        <v>121</v>
      </c>
      <c r="F4" s="21">
        <f t="shared" ref="F4:F8" si="2">$B$12+$B$11*B4</f>
        <v>25.681081081081082</v>
      </c>
      <c r="G4" s="21">
        <f t="shared" ref="G4:G8" si="3">(F4-$C$10)^2</f>
        <v>1.739547114682247</v>
      </c>
      <c r="H4">
        <f t="shared" ref="H4:H8" si="4">(C4-$C$10)^2</f>
        <v>36</v>
      </c>
    </row>
    <row r="5" spans="1:8" x14ac:dyDescent="0.35">
      <c r="A5">
        <v>2010</v>
      </c>
      <c r="B5">
        <v>5</v>
      </c>
      <c r="C5">
        <v>10</v>
      </c>
      <c r="D5">
        <f t="shared" si="0"/>
        <v>50</v>
      </c>
      <c r="E5">
        <f t="shared" si="1"/>
        <v>25</v>
      </c>
      <c r="F5" s="21">
        <f t="shared" si="2"/>
        <v>13.810810810810811</v>
      </c>
      <c r="G5" s="21">
        <f t="shared" si="3"/>
        <v>173.95471146822499</v>
      </c>
      <c r="H5">
        <f t="shared" si="4"/>
        <v>289</v>
      </c>
    </row>
    <row r="6" spans="1:8" x14ac:dyDescent="0.35">
      <c r="A6">
        <v>2011</v>
      </c>
      <c r="B6">
        <v>13</v>
      </c>
      <c r="C6">
        <v>29</v>
      </c>
      <c r="D6">
        <f t="shared" si="0"/>
        <v>377</v>
      </c>
      <c r="E6">
        <f t="shared" si="1"/>
        <v>169</v>
      </c>
      <c r="F6" s="21">
        <f t="shared" si="2"/>
        <v>29.637837837837839</v>
      </c>
      <c r="G6" s="21">
        <f t="shared" si="3"/>
        <v>6.9581884587290075</v>
      </c>
      <c r="H6">
        <f t="shared" si="4"/>
        <v>4</v>
      </c>
    </row>
    <row r="7" spans="1:8" x14ac:dyDescent="0.35">
      <c r="A7">
        <v>2012</v>
      </c>
      <c r="B7">
        <v>20</v>
      </c>
      <c r="C7">
        <v>42</v>
      </c>
      <c r="D7">
        <f t="shared" si="0"/>
        <v>840</v>
      </c>
      <c r="E7">
        <f t="shared" si="1"/>
        <v>400</v>
      </c>
      <c r="F7" s="21">
        <f t="shared" si="2"/>
        <v>43.486486486486484</v>
      </c>
      <c r="G7" s="21">
        <f t="shared" si="3"/>
        <v>271.80423666910144</v>
      </c>
      <c r="H7">
        <f t="shared" si="4"/>
        <v>225</v>
      </c>
    </row>
    <row r="8" spans="1:8" x14ac:dyDescent="0.35">
      <c r="A8">
        <v>2013</v>
      </c>
      <c r="B8">
        <v>12</v>
      </c>
      <c r="C8">
        <v>24</v>
      </c>
      <c r="D8">
        <f t="shared" si="0"/>
        <v>288</v>
      </c>
      <c r="E8">
        <f t="shared" si="1"/>
        <v>144</v>
      </c>
      <c r="F8" s="21">
        <f t="shared" si="2"/>
        <v>27.659459459459459</v>
      </c>
      <c r="G8" s="21">
        <f t="shared" si="3"/>
        <v>0.43488677867056175</v>
      </c>
      <c r="H8">
        <f t="shared" si="4"/>
        <v>9</v>
      </c>
    </row>
    <row r="9" spans="1:8" x14ac:dyDescent="0.35">
      <c r="A9" t="s">
        <v>5</v>
      </c>
      <c r="B9">
        <f>SUM(B3:B8)</f>
        <v>70</v>
      </c>
      <c r="C9">
        <f t="shared" ref="C9:H9" si="5">SUM(C3:C8)</f>
        <v>162</v>
      </c>
      <c r="D9">
        <f t="shared" si="5"/>
        <v>2134</v>
      </c>
      <c r="E9">
        <f t="shared" si="5"/>
        <v>940</v>
      </c>
      <c r="F9" s="21"/>
      <c r="G9" s="21">
        <f t="shared" si="5"/>
        <v>482.72432432432419</v>
      </c>
      <c r="H9">
        <f t="shared" si="5"/>
        <v>572</v>
      </c>
    </row>
    <row r="10" spans="1:8" x14ac:dyDescent="0.35">
      <c r="B10" t="s">
        <v>102</v>
      </c>
      <c r="C10">
        <f>C9/6</f>
        <v>27</v>
      </c>
    </row>
    <row r="11" spans="1:8" x14ac:dyDescent="0.35">
      <c r="A11" t="s">
        <v>103</v>
      </c>
      <c r="B11">
        <f>(6*D9-B9*C9)/(6*E9-B9^2)</f>
        <v>1.9783783783783784</v>
      </c>
      <c r="C11">
        <f>SLOPE(C3:C8,B3:B8)</f>
        <v>1.9783783783783782</v>
      </c>
    </row>
    <row r="12" spans="1:8" x14ac:dyDescent="0.35">
      <c r="A12" t="s">
        <v>104</v>
      </c>
      <c r="B12">
        <f>C9/6-B11*B9/6</f>
        <v>3.9189189189189193</v>
      </c>
      <c r="C12">
        <f>INTERCEPT(C3:C8,B3:B8)</f>
        <v>3.9189189189189229</v>
      </c>
    </row>
    <row r="13" spans="1:8" x14ac:dyDescent="0.35">
      <c r="A13" t="s">
        <v>105</v>
      </c>
      <c r="B13">
        <f>B12+B11*30</f>
        <v>63.270270270270274</v>
      </c>
    </row>
    <row r="14" spans="1:8" x14ac:dyDescent="0.35">
      <c r="A14" t="s">
        <v>106</v>
      </c>
      <c r="B14">
        <f>G9/H9</f>
        <v>0.84392364392364372</v>
      </c>
    </row>
    <row r="15" spans="1:8" x14ac:dyDescent="0.35">
      <c r="A15" t="s">
        <v>107</v>
      </c>
      <c r="B15">
        <f>SQRT(B14)</f>
        <v>0.91865316846111389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A475-EEA0-405F-BAFD-24B68D91A5D3}">
  <dimension ref="A1:N19"/>
  <sheetViews>
    <sheetView tabSelected="1" workbookViewId="0">
      <selection activeCell="M10" sqref="M10"/>
    </sheetView>
  </sheetViews>
  <sheetFormatPr baseColWidth="10" defaultRowHeight="14.5" x14ac:dyDescent="0.35"/>
  <cols>
    <col min="1" max="1" width="7.36328125" bestFit="1" customWidth="1"/>
    <col min="2" max="2" width="5.81640625" bestFit="1" customWidth="1"/>
    <col min="3" max="3" width="9.1796875" bestFit="1" customWidth="1"/>
    <col min="4" max="4" width="6.6328125" bestFit="1" customWidth="1"/>
    <col min="5" max="5" width="6.81640625" bestFit="1" customWidth="1"/>
    <col min="6" max="6" width="6.26953125" bestFit="1" customWidth="1"/>
    <col min="7" max="7" width="9.26953125" bestFit="1" customWidth="1"/>
    <col min="8" max="8" width="12.08984375" bestFit="1" customWidth="1"/>
    <col min="9" max="9" width="9.36328125" bestFit="1" customWidth="1"/>
  </cols>
  <sheetData>
    <row r="1" spans="1:14" x14ac:dyDescent="0.35">
      <c r="B1" t="s">
        <v>108</v>
      </c>
      <c r="C1" t="s">
        <v>109</v>
      </c>
      <c r="D1" t="s">
        <v>110</v>
      </c>
      <c r="E1" t="s">
        <v>111</v>
      </c>
      <c r="K1" t="s">
        <v>125</v>
      </c>
      <c r="L1" t="s">
        <v>124</v>
      </c>
      <c r="M1" t="s">
        <v>123</v>
      </c>
      <c r="N1" t="s">
        <v>122</v>
      </c>
    </row>
    <row r="2" spans="1:14" x14ac:dyDescent="0.35">
      <c r="A2" s="13"/>
      <c r="B2" s="12" t="s">
        <v>112</v>
      </c>
      <c r="C2" s="12" t="s">
        <v>113</v>
      </c>
      <c r="D2" s="12" t="s">
        <v>114</v>
      </c>
      <c r="E2" s="12" t="s">
        <v>96</v>
      </c>
      <c r="F2" s="12" t="s">
        <v>99</v>
      </c>
      <c r="G2" s="12" t="s">
        <v>115</v>
      </c>
      <c r="H2" s="12" t="s">
        <v>100</v>
      </c>
      <c r="I2" s="12" t="s">
        <v>101</v>
      </c>
      <c r="K2" cm="1">
        <f t="array" ref="K2:N6">LINEST(E3:E10,B3:D10,TRUE,TRUE)</f>
        <v>9.0084004451650195</v>
      </c>
      <c r="L2">
        <v>0.71782969896102344</v>
      </c>
      <c r="M2">
        <v>1.4839379200360732</v>
      </c>
      <c r="N2">
        <v>10.669069319973966</v>
      </c>
    </row>
    <row r="3" spans="1:14" x14ac:dyDescent="0.35">
      <c r="A3" s="12" t="s">
        <v>1</v>
      </c>
      <c r="B3" s="12">
        <v>11</v>
      </c>
      <c r="C3" s="12">
        <v>22</v>
      </c>
      <c r="D3" s="12">
        <v>1</v>
      </c>
      <c r="E3" s="12">
        <v>56</v>
      </c>
      <c r="F3" s="40">
        <f t="shared" ref="F3:F10" si="0">$A$15+$B$15*B3+$C$15*C3+$D$15*D3</f>
        <v>51.793040262678304</v>
      </c>
      <c r="G3" s="40">
        <f>(F3-E3)^2</f>
        <v>17.698510231445837</v>
      </c>
      <c r="H3" s="40">
        <f>(F3-$E$12)^2</f>
        <v>0.2948927268897209</v>
      </c>
      <c r="I3" s="40">
        <f>(E3-$E$12)^2</f>
        <v>22.5625</v>
      </c>
      <c r="J3" t="s">
        <v>127</v>
      </c>
      <c r="K3">
        <v>4.1496391302028552</v>
      </c>
      <c r="L3">
        <v>0.19907562545045748</v>
      </c>
      <c r="M3">
        <v>0.91066589570404732</v>
      </c>
      <c r="N3">
        <v>7.5792784113684766</v>
      </c>
    </row>
    <row r="4" spans="1:14" x14ac:dyDescent="0.35">
      <c r="A4" s="12" t="s">
        <v>2</v>
      </c>
      <c r="B4" s="12">
        <v>8</v>
      </c>
      <c r="C4" s="12">
        <v>25</v>
      </c>
      <c r="D4" s="12">
        <v>0</v>
      </c>
      <c r="E4" s="12">
        <v>34</v>
      </c>
      <c r="F4" s="40">
        <f t="shared" si="0"/>
        <v>40.486315154288135</v>
      </c>
      <c r="G4" s="40">
        <f t="shared" ref="G4:G10" si="1">(F4-E4)^2</f>
        <v>42.072284280747915</v>
      </c>
      <c r="H4" s="40">
        <f t="shared" ref="H4:H10" si="2">(F4-$E$12)^2</f>
        <v>115.85691145780724</v>
      </c>
      <c r="I4" s="40">
        <f t="shared" ref="I4:I10" si="3">(E4-$E$12)^2</f>
        <v>297.5625</v>
      </c>
      <c r="J4" t="s">
        <v>106</v>
      </c>
      <c r="K4">
        <v>0.93081511068587142</v>
      </c>
      <c r="L4">
        <v>5.6283240129461829</v>
      </c>
      <c r="M4" t="e">
        <v>#N/A</v>
      </c>
      <c r="N4" t="e">
        <v>#N/A</v>
      </c>
    </row>
    <row r="5" spans="1:14" x14ac:dyDescent="0.35">
      <c r="A5" s="12" t="s">
        <v>3</v>
      </c>
      <c r="B5" s="12">
        <v>6</v>
      </c>
      <c r="C5" s="12">
        <v>9</v>
      </c>
      <c r="D5" s="12">
        <v>1</v>
      </c>
      <c r="E5" s="12">
        <v>36</v>
      </c>
      <c r="F5" s="40">
        <f t="shared" si="0"/>
        <v>35.041564576004632</v>
      </c>
      <c r="G5" s="40">
        <f t="shared" si="1"/>
        <v>0.91859846196918138</v>
      </c>
      <c r="H5" s="40">
        <f t="shared" si="2"/>
        <v>262.71337889382789</v>
      </c>
      <c r="I5" s="40">
        <f t="shared" si="3"/>
        <v>232.5625</v>
      </c>
      <c r="K5">
        <v>17.938697691814912</v>
      </c>
      <c r="L5">
        <v>4</v>
      </c>
      <c r="M5" t="e">
        <v>#N/A</v>
      </c>
      <c r="N5" t="e">
        <v>#N/A</v>
      </c>
    </row>
    <row r="6" spans="1:14" x14ac:dyDescent="0.35">
      <c r="A6" s="12" t="s">
        <v>4</v>
      </c>
      <c r="B6" s="12">
        <v>16</v>
      </c>
      <c r="C6" s="12">
        <v>35</v>
      </c>
      <c r="D6" s="12">
        <v>0</v>
      </c>
      <c r="E6" s="12">
        <v>60</v>
      </c>
      <c r="F6" s="40">
        <f t="shared" si="0"/>
        <v>59.536115504186952</v>
      </c>
      <c r="G6" s="40">
        <f t="shared" si="1"/>
        <v>0.21518882545572546</v>
      </c>
      <c r="H6" s="40">
        <f t="shared" si="2"/>
        <v>68.659710148727385</v>
      </c>
      <c r="I6" s="40">
        <f t="shared" si="3"/>
        <v>76.5625</v>
      </c>
      <c r="K6">
        <v>1704.7878752211734</v>
      </c>
      <c r="L6">
        <v>126.71212477882651</v>
      </c>
      <c r="M6" t="e">
        <v>#N/A</v>
      </c>
      <c r="N6" t="e">
        <v>#N/A</v>
      </c>
    </row>
    <row r="7" spans="1:14" x14ac:dyDescent="0.35">
      <c r="A7" s="12" t="s">
        <v>116</v>
      </c>
      <c r="B7" s="12">
        <v>13</v>
      </c>
      <c r="C7" s="12">
        <v>60</v>
      </c>
      <c r="D7" s="12">
        <v>1</v>
      </c>
      <c r="E7" s="12">
        <v>84</v>
      </c>
      <c r="F7" s="40">
        <f t="shared" si="0"/>
        <v>82.038444663269345</v>
      </c>
      <c r="G7" s="40">
        <f t="shared" si="1"/>
        <v>3.8476993390565117</v>
      </c>
      <c r="H7" s="40">
        <f t="shared" si="2"/>
        <v>947.9283247831986</v>
      </c>
      <c r="I7" s="40">
        <f t="shared" si="3"/>
        <v>1072.5625</v>
      </c>
    </row>
    <row r="8" spans="1:14" x14ac:dyDescent="0.35">
      <c r="A8" s="12" t="s">
        <v>117</v>
      </c>
      <c r="B8" s="12">
        <v>11</v>
      </c>
      <c r="C8" s="12">
        <v>25</v>
      </c>
      <c r="D8" s="12">
        <v>1</v>
      </c>
      <c r="E8" s="12">
        <v>50</v>
      </c>
      <c r="F8" s="40">
        <f t="shared" si="0"/>
        <v>53.946529359561382</v>
      </c>
      <c r="G8" s="40">
        <f t="shared" si="1"/>
        <v>15.575093985879969</v>
      </c>
      <c r="H8" s="40">
        <f t="shared" si="2"/>
        <v>7.271270586976514</v>
      </c>
      <c r="I8" s="40">
        <f t="shared" si="3"/>
        <v>1.5625</v>
      </c>
    </row>
    <row r="9" spans="1:14" x14ac:dyDescent="0.35">
      <c r="A9" s="12" t="s">
        <v>118</v>
      </c>
      <c r="B9" s="12">
        <v>7</v>
      </c>
      <c r="C9" s="12">
        <v>18</v>
      </c>
      <c r="D9" s="12">
        <v>0</v>
      </c>
      <c r="E9" s="12">
        <v>40</v>
      </c>
      <c r="F9" s="40">
        <f t="shared" si="0"/>
        <v>33.977569341524898</v>
      </c>
      <c r="G9" s="40">
        <f t="shared" si="1"/>
        <v>36.269671036140849</v>
      </c>
      <c r="H9" s="40">
        <f t="shared" si="2"/>
        <v>298.33686085183064</v>
      </c>
      <c r="I9" s="40">
        <f t="shared" si="3"/>
        <v>126.5625</v>
      </c>
    </row>
    <row r="10" spans="1:14" x14ac:dyDescent="0.35">
      <c r="A10" s="12" t="s">
        <v>119</v>
      </c>
      <c r="B10" s="12">
        <v>10</v>
      </c>
      <c r="C10" s="12">
        <v>26</v>
      </c>
      <c r="D10" s="12">
        <v>1</v>
      </c>
      <c r="E10" s="12">
        <v>50</v>
      </c>
      <c r="F10" s="40">
        <f t="shared" si="0"/>
        <v>53.180421138486324</v>
      </c>
      <c r="G10" s="40">
        <f t="shared" si="1"/>
        <v>10.115078618130644</v>
      </c>
      <c r="H10" s="40">
        <f t="shared" si="2"/>
        <v>3.7265257719148339</v>
      </c>
      <c r="I10" s="40">
        <f t="shared" si="3"/>
        <v>1.5625</v>
      </c>
    </row>
    <row r="11" spans="1:14" x14ac:dyDescent="0.35">
      <c r="A11" s="12" t="s">
        <v>120</v>
      </c>
      <c r="B11" s="12">
        <f>SUM(B3:B10)</f>
        <v>82</v>
      </c>
      <c r="C11" s="12">
        <f>SUM(C3:C10)</f>
        <v>220</v>
      </c>
      <c r="D11" s="12">
        <f>SUM(D3:D10)</f>
        <v>5</v>
      </c>
      <c r="E11" s="12">
        <f>SUM(E3:E10)</f>
        <v>410</v>
      </c>
      <c r="F11" s="40">
        <f>SUM(F3:F10)</f>
        <v>410</v>
      </c>
      <c r="G11" s="40">
        <f t="shared" ref="G11:I11" si="4">SUM(G3:G10)</f>
        <v>126.71212477882663</v>
      </c>
      <c r="H11" s="40">
        <f t="shared" si="4"/>
        <v>1704.7878752211727</v>
      </c>
      <c r="I11" s="40">
        <f t="shared" si="4"/>
        <v>1831.5</v>
      </c>
    </row>
    <row r="12" spans="1:14" x14ac:dyDescent="0.35">
      <c r="A12" s="12" t="s">
        <v>121</v>
      </c>
      <c r="B12" s="13">
        <f>AVERAGE(B3:B10)</f>
        <v>10.25</v>
      </c>
      <c r="C12" s="13">
        <f t="shared" ref="C12:F12" si="5">AVERAGE(C3:C10)</f>
        <v>27.5</v>
      </c>
      <c r="D12" s="13">
        <f t="shared" si="5"/>
        <v>0.625</v>
      </c>
      <c r="E12" s="13">
        <f t="shared" si="5"/>
        <v>51.25</v>
      </c>
      <c r="F12" s="34">
        <f t="shared" si="5"/>
        <v>51.25</v>
      </c>
      <c r="G12" s="34">
        <f>H11/I11</f>
        <v>0.93081511068587097</v>
      </c>
      <c r="H12" s="34"/>
      <c r="I12" s="34"/>
    </row>
    <row r="14" spans="1:14" x14ac:dyDescent="0.35">
      <c r="A14" t="s">
        <v>122</v>
      </c>
      <c r="B14" t="s">
        <v>123</v>
      </c>
      <c r="C14" t="s">
        <v>124</v>
      </c>
      <c r="D14" t="s">
        <v>125</v>
      </c>
      <c r="F14" t="s">
        <v>106</v>
      </c>
      <c r="G14" s="41">
        <f>[2]MR!I5</f>
        <v>0.93081511068587142</v>
      </c>
      <c r="I14" t="s">
        <v>126</v>
      </c>
      <c r="J14">
        <f>(G12/3)/((1-G12)/(8-3-1))</f>
        <v>17.938697691814788</v>
      </c>
    </row>
    <row r="15" spans="1:14" x14ac:dyDescent="0.35">
      <c r="A15" s="20">
        <f>N2</f>
        <v>10.669069319973966</v>
      </c>
      <c r="B15" s="20">
        <f>M2</f>
        <v>1.4839379200360732</v>
      </c>
      <c r="C15" s="20">
        <f>L2</f>
        <v>0.71782969896102344</v>
      </c>
      <c r="D15" s="20">
        <f>K2</f>
        <v>9.0084004451650195</v>
      </c>
      <c r="F15" t="s">
        <v>117</v>
      </c>
      <c r="G15">
        <f>(G14/3)/((1-G14)/(8-3-1))</f>
        <v>17.938697691814912</v>
      </c>
    </row>
    <row r="16" spans="1:14" x14ac:dyDescent="0.35">
      <c r="A16" t="s">
        <v>129</v>
      </c>
      <c r="B16" t="s">
        <v>130</v>
      </c>
      <c r="C16" t="s">
        <v>131</v>
      </c>
      <c r="D16" t="s">
        <v>132</v>
      </c>
    </row>
    <row r="17" spans="1:4" x14ac:dyDescent="0.35">
      <c r="A17" s="20">
        <f>N3</f>
        <v>7.5792784113684766</v>
      </c>
      <c r="B17" s="20">
        <f>M3</f>
        <v>0.91066589570404732</v>
      </c>
      <c r="C17" s="20">
        <f>L3</f>
        <v>0.19907562545045748</v>
      </c>
      <c r="D17" s="20">
        <f>K3</f>
        <v>4.1496391302028552</v>
      </c>
    </row>
    <row r="18" spans="1:4" x14ac:dyDescent="0.35">
      <c r="A18" t="s">
        <v>128</v>
      </c>
      <c r="B18" t="s">
        <v>133</v>
      </c>
      <c r="C18" t="s">
        <v>134</v>
      </c>
      <c r="D18" t="s">
        <v>135</v>
      </c>
    </row>
    <row r="19" spans="1:4" x14ac:dyDescent="0.35">
      <c r="A19" s="20">
        <f>A15/A17</f>
        <v>1.4076629384627146</v>
      </c>
      <c r="B19" s="20">
        <f t="shared" ref="B19:D19" si="6">B15/B17</f>
        <v>1.6295086123641667</v>
      </c>
      <c r="C19" s="20">
        <f t="shared" si="6"/>
        <v>3.6058141087677482</v>
      </c>
      <c r="D19" s="20">
        <f t="shared" si="6"/>
        <v>2.170887675412065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Lec1</vt:lpstr>
      <vt:lpstr>Lec2</vt:lpstr>
      <vt:lpstr>Lec3</vt:lpstr>
      <vt:lpstr>Lec4</vt:lpstr>
      <vt:lpstr>Lec5</vt:lpstr>
      <vt:lpstr>Lec6</vt:lpstr>
      <vt:lpstr>Lec7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2022-12-14T23:04:21Z</dcterms:created>
  <dcterms:modified xsi:type="dcterms:W3CDTF">2022-12-15T00:53:06Z</dcterms:modified>
</cp:coreProperties>
</file>