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k\Jade\Vorlesungen\2022WS\StatistikB\lecture\Excercise\"/>
    </mc:Choice>
  </mc:AlternateContent>
  <xr:revisionPtr revIDLastSave="0" documentId="8_{2E58DAFA-113A-45F6-9607-5803C6F88DB3}" xr6:coauthVersionLast="47" xr6:coauthVersionMax="47" xr10:uidLastSave="{00000000-0000-0000-0000-000000000000}"/>
  <bookViews>
    <workbookView xWindow="720" yWindow="720" windowWidth="16670" windowHeight="7270" activeTab="2" xr2:uid="{16B6C3F1-C15B-45D1-954C-8BEE2BCC7754}"/>
  </bookViews>
  <sheets>
    <sheet name="E2_1" sheetId="1" r:id="rId1"/>
    <sheet name="E2_4" sheetId="2" r:id="rId2"/>
    <sheet name="E2_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3" l="1"/>
  <c r="D26" i="3"/>
  <c r="D25" i="3"/>
  <c r="D24" i="3"/>
  <c r="C5" i="3"/>
  <c r="D5" i="3"/>
  <c r="F5" i="3" s="1"/>
  <c r="J5" i="3"/>
  <c r="M5" i="3"/>
  <c r="O5" i="3" s="1"/>
  <c r="C6" i="3"/>
  <c r="C9" i="3" s="1"/>
  <c r="D6" i="3"/>
  <c r="F6" i="3" s="1"/>
  <c r="I6" i="3"/>
  <c r="J6" i="3"/>
  <c r="C7" i="3"/>
  <c r="D7" i="3"/>
  <c r="F7" i="3" s="1"/>
  <c r="I7" i="3"/>
  <c r="J7" i="3"/>
  <c r="M7" i="3"/>
  <c r="C8" i="3"/>
  <c r="D8" i="3"/>
  <c r="F8" i="3"/>
  <c r="I8" i="3"/>
  <c r="J8" i="3"/>
  <c r="M8" i="3"/>
  <c r="O8" i="3" s="1"/>
  <c r="B9" i="3"/>
  <c r="M6" i="3" s="1"/>
  <c r="O6" i="3" s="1"/>
  <c r="J9" i="3"/>
  <c r="J10" i="3" s="1"/>
  <c r="C12" i="3"/>
  <c r="E26" i="3" l="1"/>
  <c r="F26" i="3" s="1"/>
  <c r="E24" i="3"/>
  <c r="F24" i="3" s="1"/>
  <c r="E27" i="3"/>
  <c r="F27" i="3" s="1"/>
  <c r="E25" i="3"/>
  <c r="F25" i="3" s="1"/>
  <c r="K5" i="3"/>
  <c r="L5" i="3" s="1"/>
  <c r="K8" i="3"/>
  <c r="L8" i="3" s="1"/>
  <c r="K7" i="3"/>
  <c r="L7" i="3" s="1"/>
  <c r="K6" i="3"/>
  <c r="L6" i="3" s="1"/>
  <c r="O7" i="3"/>
  <c r="E6" i="3"/>
  <c r="G6" i="3" s="1"/>
  <c r="H6" i="3" s="1"/>
  <c r="E5" i="3"/>
  <c r="G5" i="3" s="1"/>
  <c r="C11" i="3"/>
  <c r="E8" i="3"/>
  <c r="E7" i="3"/>
  <c r="H5" i="3"/>
  <c r="F28" i="3" l="1"/>
  <c r="F29" i="3" s="1"/>
  <c r="L9" i="3"/>
  <c r="G7" i="3"/>
  <c r="H7" i="3" s="1"/>
  <c r="H9" i="3" s="1"/>
  <c r="H10" i="3" s="1"/>
  <c r="G8" i="3"/>
  <c r="H8" i="3" s="1"/>
  <c r="I9" i="2"/>
  <c r="I8" i="2"/>
  <c r="I7" i="2"/>
  <c r="I6" i="2"/>
  <c r="I5" i="2"/>
  <c r="I4" i="2"/>
  <c r="I3" i="2"/>
  <c r="H7" i="2"/>
  <c r="H6" i="2"/>
  <c r="H5" i="2"/>
  <c r="H4" i="2"/>
  <c r="H3" i="2"/>
  <c r="G7" i="2"/>
  <c r="G6" i="2"/>
  <c r="G5" i="2"/>
  <c r="G4" i="2"/>
  <c r="G3" i="2"/>
  <c r="E7" i="2"/>
  <c r="E6" i="2"/>
  <c r="E5" i="2"/>
  <c r="E3" i="2"/>
  <c r="B8" i="2"/>
  <c r="E4" i="2" s="1"/>
  <c r="D7" i="2"/>
  <c r="D6" i="2"/>
  <c r="D5" i="2"/>
  <c r="D4" i="2"/>
  <c r="D3" i="2"/>
  <c r="N7" i="3" l="1"/>
  <c r="N6" i="3"/>
  <c r="P6" i="3" s="1"/>
  <c r="Q6" i="3" s="1"/>
  <c r="N8" i="3"/>
  <c r="P8" i="3" s="1"/>
  <c r="Q8" i="3" s="1"/>
  <c r="N5" i="3"/>
  <c r="P5" i="3" s="1"/>
  <c r="Q5" i="3" s="1"/>
  <c r="D8" i="2"/>
  <c r="F7" i="2" s="1"/>
  <c r="F5" i="2"/>
  <c r="C8" i="1"/>
  <c r="C6" i="1"/>
  <c r="C5" i="1"/>
  <c r="C4" i="1"/>
  <c r="C3" i="1"/>
  <c r="C2" i="1"/>
  <c r="B9" i="1"/>
  <c r="B8" i="1"/>
  <c r="B7" i="1"/>
  <c r="P7" i="3" l="1"/>
  <c r="Q7" i="3" s="1"/>
  <c r="Q9" i="3" s="1"/>
  <c r="Q10" i="3" s="1"/>
  <c r="F6" i="2"/>
  <c r="F3" i="2"/>
  <c r="F4" i="2"/>
</calcChain>
</file>

<file path=xl/sharedStrings.xml><?xml version="1.0" encoding="utf-8"?>
<sst xmlns="http://schemas.openxmlformats.org/spreadsheetml/2006/main" count="79" uniqueCount="54">
  <si>
    <t>Newspaper</t>
  </si>
  <si>
    <t>A</t>
  </si>
  <si>
    <t>B</t>
  </si>
  <si>
    <t>C</t>
  </si>
  <si>
    <t>D</t>
  </si>
  <si>
    <t>E</t>
  </si>
  <si>
    <t>Market share</t>
  </si>
  <si>
    <t>CR3</t>
  </si>
  <si>
    <t>CR2</t>
  </si>
  <si>
    <t>CR1</t>
  </si>
  <si>
    <t>share^2</t>
  </si>
  <si>
    <t>Herfindahl</t>
  </si>
  <si>
    <t>Number</t>
  </si>
  <si>
    <t>0--5</t>
  </si>
  <si>
    <t>5--10</t>
  </si>
  <si>
    <t>10--20</t>
  </si>
  <si>
    <t>20--50</t>
  </si>
  <si>
    <t>50--250</t>
  </si>
  <si>
    <t>No</t>
  </si>
  <si>
    <t>Center</t>
  </si>
  <si>
    <t>Fi</t>
  </si>
  <si>
    <t>Gi</t>
  </si>
  <si>
    <t>Sum</t>
  </si>
  <si>
    <t>No*Center</t>
  </si>
  <si>
    <t>Fi-Fi-1</t>
  </si>
  <si>
    <t>Gi+Gi-1</t>
  </si>
  <si>
    <t>F-</t>
  </si>
  <si>
    <t>G+</t>
  </si>
  <si>
    <t>F-*G+</t>
  </si>
  <si>
    <t>GC</t>
  </si>
  <si>
    <t>t</t>
  </si>
  <si>
    <t>Income</t>
  </si>
  <si>
    <t>Median income</t>
  </si>
  <si>
    <t>Average income</t>
  </si>
  <si>
    <t>Gini</t>
  </si>
  <si>
    <t>Redistri- bution per person</t>
  </si>
  <si>
    <t>sum</t>
  </si>
  <si>
    <t>Total taxes</t>
  </si>
  <si>
    <t>x*y</t>
  </si>
  <si>
    <t>Income per class after taxes</t>
  </si>
  <si>
    <t>Income per person after taxes</t>
  </si>
  <si>
    <t>Total taxes per income class</t>
  </si>
  <si>
    <t>Taxes per person</t>
  </si>
  <si>
    <t>G</t>
  </si>
  <si>
    <t>F</t>
  </si>
  <si>
    <t>Aggregate income</t>
  </si>
  <si>
    <t>y</t>
  </si>
  <si>
    <t>x</t>
  </si>
  <si>
    <t>TSD Euros</t>
  </si>
  <si>
    <t>a</t>
  </si>
  <si>
    <t>b</t>
  </si>
  <si>
    <t>xi/mu</t>
  </si>
  <si>
    <t>ln(xi/mu)</t>
  </si>
  <si>
    <t>Theil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</si>
</sst>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9" fontId="0" fillId="0" borderId="0" xfId="1" applyFont="1"/>
    <xf numFmtId="0" fontId="0" fillId="0" borderId="0" xfId="0" applyAlignment="1">
      <alignment wrapText="1"/>
    </xf>
    <xf numFmtId="2" fontId="0" fillId="0" borderId="1" xfId="1" applyNumberFormat="1" applyFont="1" applyBorder="1"/>
    <xf numFmtId="0" fontId="0" fillId="0" borderId="1" xfId="0" applyBorder="1" applyAlignment="1">
      <alignment wrapText="1"/>
    </xf>
    <xf numFmtId="0" fontId="0" fillId="0" borderId="1" xfId="0" applyBorder="1"/>
    <xf numFmtId="9" fontId="0" fillId="0" borderId="0" xfId="0" applyNumberFormat="1"/>
    <xf numFmtId="9" fontId="0" fillId="0" borderId="1" xfId="0" applyNumberFormat="1" applyBorder="1"/>
    <xf numFmtId="2" fontId="0" fillId="0" borderId="1" xfId="0" applyNumberFormat="1" applyBorder="1"/>
    <xf numFmtId="9" fontId="0" fillId="0" borderId="1" xfId="1" applyFont="1" applyBorder="1"/>
    <xf numFmtId="0" fontId="0" fillId="0" borderId="2" xfId="0" applyBorder="1" applyAlignment="1">
      <alignment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17147856517939E-2"/>
          <c:y val="6.9444444444444448E-2"/>
          <c:w val="0.88084251968503935"/>
          <c:h val="0.8416746864975212"/>
        </c:manualLayout>
      </c:layout>
      <c:scatterChart>
        <c:scatterStyle val="lineMarker"/>
        <c:varyColors val="0"/>
        <c:ser>
          <c:idx val="0"/>
          <c:order val="0"/>
          <c:tx>
            <c:strRef>
              <c:f>E2_4!$F$1</c:f>
              <c:strCache>
                <c:ptCount val="1"/>
                <c:pt idx="0">
                  <c:v>Gi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E2_4!$E$2:$E$7</c:f>
              <c:numCache>
                <c:formatCode>General</c:formatCode>
                <c:ptCount val="6"/>
                <c:pt idx="0">
                  <c:v>0</c:v>
                </c:pt>
                <c:pt idx="1">
                  <c:v>0.42</c:v>
                </c:pt>
                <c:pt idx="2">
                  <c:v>0.56000000000000005</c:v>
                </c:pt>
                <c:pt idx="3">
                  <c:v>0.78</c:v>
                </c:pt>
                <c:pt idx="4">
                  <c:v>0.94</c:v>
                </c:pt>
                <c:pt idx="5">
                  <c:v>1</c:v>
                </c:pt>
              </c:numCache>
            </c:numRef>
          </c:xVal>
          <c:yVal>
            <c:numRef>
              <c:f>E2_4!$F$2:$F$7</c:f>
              <c:numCache>
                <c:formatCode>General</c:formatCode>
                <c:ptCount val="6"/>
                <c:pt idx="0">
                  <c:v>0</c:v>
                </c:pt>
                <c:pt idx="1">
                  <c:v>5.2499999999999998E-2</c:v>
                </c:pt>
                <c:pt idx="2">
                  <c:v>0.105</c:v>
                </c:pt>
                <c:pt idx="3">
                  <c:v>0.27</c:v>
                </c:pt>
                <c:pt idx="4">
                  <c:v>0.55000000000000004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8D-4716-A88E-9AD9A461A90D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E2_4!$E$2:$E$7</c:f>
              <c:numCache>
                <c:formatCode>General</c:formatCode>
                <c:ptCount val="6"/>
                <c:pt idx="0">
                  <c:v>0</c:v>
                </c:pt>
                <c:pt idx="1">
                  <c:v>0.42</c:v>
                </c:pt>
                <c:pt idx="2">
                  <c:v>0.56000000000000005</c:v>
                </c:pt>
                <c:pt idx="3">
                  <c:v>0.78</c:v>
                </c:pt>
                <c:pt idx="4">
                  <c:v>0.94</c:v>
                </c:pt>
                <c:pt idx="5">
                  <c:v>1</c:v>
                </c:pt>
              </c:numCache>
            </c:numRef>
          </c:xVal>
          <c:yVal>
            <c:numRef>
              <c:f>E2_4!$E$2:$E$7</c:f>
              <c:numCache>
                <c:formatCode>General</c:formatCode>
                <c:ptCount val="6"/>
                <c:pt idx="0">
                  <c:v>0</c:v>
                </c:pt>
                <c:pt idx="1">
                  <c:v>0.42</c:v>
                </c:pt>
                <c:pt idx="2">
                  <c:v>0.56000000000000005</c:v>
                </c:pt>
                <c:pt idx="3">
                  <c:v>0.78</c:v>
                </c:pt>
                <c:pt idx="4">
                  <c:v>0.94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B8D-4716-A88E-9AD9A461A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3032655"/>
        <c:axId val="1863035151"/>
      </c:scatterChart>
      <c:valAx>
        <c:axId val="186303265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63035151"/>
        <c:crosses val="autoZero"/>
        <c:crossBetween val="midCat"/>
      </c:valAx>
      <c:valAx>
        <c:axId val="18630351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630326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E2_6!$E$3</c:f>
              <c:strCache>
                <c:ptCount val="1"/>
                <c:pt idx="0">
                  <c:v>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E2_6!$D$4:$D$8</c:f>
              <c:numCache>
                <c:formatCode>0%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0.75</c:v>
                </c:pt>
                <c:pt idx="3">
                  <c:v>0.9</c:v>
                </c:pt>
                <c:pt idx="4">
                  <c:v>1</c:v>
                </c:pt>
              </c:numCache>
            </c:numRef>
          </c:xVal>
          <c:yVal>
            <c:numRef>
              <c:f>E2_6!$E$4:$E$8</c:f>
              <c:numCache>
                <c:formatCode>0%</c:formatCode>
                <c:ptCount val="5"/>
                <c:pt idx="0">
                  <c:v>0</c:v>
                </c:pt>
                <c:pt idx="1">
                  <c:v>0.18518518518518517</c:v>
                </c:pt>
                <c:pt idx="2">
                  <c:v>0.46296296296296297</c:v>
                </c:pt>
                <c:pt idx="3">
                  <c:v>0.7407407407407407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46-4670-8C19-073E9FAF4A9A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E2_6!$D$4:$D$8</c:f>
              <c:numCache>
                <c:formatCode>0%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0.75</c:v>
                </c:pt>
                <c:pt idx="3">
                  <c:v>0.9</c:v>
                </c:pt>
                <c:pt idx="4">
                  <c:v>1</c:v>
                </c:pt>
              </c:numCache>
            </c:numRef>
          </c:xVal>
          <c:yVal>
            <c:numRef>
              <c:f>E2_6!$D$4:$D$8</c:f>
              <c:numCache>
                <c:formatCode>0%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0.75</c:v>
                </c:pt>
                <c:pt idx="3">
                  <c:v>0.9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46-4670-8C19-073E9FAF4A9A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E2_6!$M$4:$M$8</c:f>
              <c:numCache>
                <c:formatCode>0%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0.75</c:v>
                </c:pt>
                <c:pt idx="3">
                  <c:v>0.9</c:v>
                </c:pt>
                <c:pt idx="4">
                  <c:v>1</c:v>
                </c:pt>
              </c:numCache>
            </c:numRef>
          </c:xVal>
          <c:yVal>
            <c:numRef>
              <c:f>E2_6!$N$4:$N$8</c:f>
              <c:numCache>
                <c:formatCode>0%</c:formatCode>
                <c:ptCount val="5"/>
                <c:pt idx="0">
                  <c:v>0</c:v>
                </c:pt>
                <c:pt idx="1">
                  <c:v>0.27581018518518519</c:v>
                </c:pt>
                <c:pt idx="2">
                  <c:v>0.55839120370370365</c:v>
                </c:pt>
                <c:pt idx="3">
                  <c:v>0.79668981481481482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D46-4670-8C19-073E9FAF4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069520"/>
        <c:axId val="706091568"/>
      </c:scatterChart>
      <c:valAx>
        <c:axId val="70606952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6091568"/>
        <c:crosses val="autoZero"/>
        <c:crossBetween val="midCat"/>
      </c:valAx>
      <c:valAx>
        <c:axId val="7060915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6069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marginal</a:t>
            </a:r>
            <a:r>
              <a:rPr lang="en-US" baseline="0"/>
              <a:t> tax rate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E2_6!$M$11</c:f>
              <c:strCache>
                <c:ptCount val="1"/>
                <c:pt idx="0">
                  <c:v>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E2_6!$L$12:$L$16</c:f>
              <c:numCache>
                <c:formatCode>General</c:formatCode>
                <c:ptCount val="5"/>
                <c:pt idx="0">
                  <c:v>0</c:v>
                </c:pt>
                <c:pt idx="1">
                  <c:v>20</c:v>
                </c:pt>
                <c:pt idx="2">
                  <c:v>20</c:v>
                </c:pt>
                <c:pt idx="3">
                  <c:v>60</c:v>
                </c:pt>
                <c:pt idx="4">
                  <c:v>120</c:v>
                </c:pt>
              </c:numCache>
            </c:numRef>
          </c:xVal>
          <c:yVal>
            <c:numRef>
              <c:f>E2_6!$M$12:$M$16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0.4</c:v>
                </c:pt>
                <c:pt idx="4">
                  <c:v>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0F-4350-A92C-9A3B29ACB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066783"/>
        <c:axId val="102064703"/>
      </c:scatterChart>
      <c:valAx>
        <c:axId val="102066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Income [TSD Euro]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064703"/>
        <c:crosses val="autoZero"/>
        <c:crossBetween val="midCat"/>
      </c:valAx>
      <c:valAx>
        <c:axId val="102064703"/>
        <c:scaling>
          <c:orientation val="minMax"/>
          <c:max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marginal tax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066783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508000</xdr:colOff>
      <xdr:row>0</xdr:row>
      <xdr:rowOff>133350</xdr:rowOff>
    </xdr:from>
    <xdr:to>
      <xdr:col>15</xdr:col>
      <xdr:colOff>508000</xdr:colOff>
      <xdr:row>15</xdr:row>
      <xdr:rowOff>114300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609A44B-34C5-C29F-83D0-6AB29CF68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631825</xdr:colOff>
      <xdr:row>10</xdr:row>
      <xdr:rowOff>6351</xdr:rowOff>
    </xdr:from>
    <xdr:to>
      <xdr:col>10</xdr:col>
      <xdr:colOff>190500</xdr:colOff>
      <xdr:row>19</xdr:row>
      <xdr:rowOff>44451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2BABBDC-C340-4664-8D35-4798A30C7D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10</xdr:row>
      <xdr:rowOff>0</xdr:rowOff>
    </xdr:from>
    <xdr:to>
      <xdr:col>20</xdr:col>
      <xdr:colOff>654050</xdr:colOff>
      <xdr:row>22</xdr:row>
      <xdr:rowOff>165100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79B8AF88-90DD-42A0-A899-273C93242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B8EA4-D69C-4D35-9A52-FF767DD68971}">
  <dimension ref="A1:C9"/>
  <sheetViews>
    <sheetView workbookViewId="0">
      <selection activeCell="C9" sqref="C9"/>
    </sheetView>
  </sheetViews>
  <sheetFormatPr baseColWidth="10" defaultRowHeight="14.5" x14ac:dyDescent="0.35"/>
  <sheetData>
    <row r="1" spans="1:3" x14ac:dyDescent="0.35">
      <c r="A1" t="s">
        <v>0</v>
      </c>
      <c r="B1" t="s">
        <v>6</v>
      </c>
      <c r="C1" t="s">
        <v>10</v>
      </c>
    </row>
    <row r="2" spans="1:3" x14ac:dyDescent="0.35">
      <c r="A2" t="s">
        <v>1</v>
      </c>
      <c r="B2">
        <v>0.15</v>
      </c>
      <c r="C2">
        <f>B2^2</f>
        <v>2.2499999999999999E-2</v>
      </c>
    </row>
    <row r="3" spans="1:3" x14ac:dyDescent="0.35">
      <c r="A3" t="s">
        <v>2</v>
      </c>
      <c r="B3">
        <v>0.1</v>
      </c>
      <c r="C3">
        <f t="shared" ref="C3:C6" si="0">B3^2</f>
        <v>1.0000000000000002E-2</v>
      </c>
    </row>
    <row r="4" spans="1:3" x14ac:dyDescent="0.35">
      <c r="A4" t="s">
        <v>3</v>
      </c>
      <c r="B4">
        <v>0.25</v>
      </c>
      <c r="C4">
        <f t="shared" si="0"/>
        <v>6.25E-2</v>
      </c>
    </row>
    <row r="5" spans="1:3" x14ac:dyDescent="0.35">
      <c r="A5" t="s">
        <v>4</v>
      </c>
      <c r="B5">
        <v>0.2</v>
      </c>
      <c r="C5">
        <f t="shared" si="0"/>
        <v>4.0000000000000008E-2</v>
      </c>
    </row>
    <row r="6" spans="1:3" x14ac:dyDescent="0.35">
      <c r="A6" t="s">
        <v>5</v>
      </c>
      <c r="B6">
        <v>0.3</v>
      </c>
      <c r="C6">
        <f t="shared" si="0"/>
        <v>0.09</v>
      </c>
    </row>
    <row r="7" spans="1:3" x14ac:dyDescent="0.35">
      <c r="A7" t="s">
        <v>7</v>
      </c>
      <c r="B7">
        <f>SUM(B4:B$6)</f>
        <v>0.75</v>
      </c>
      <c r="C7" t="s">
        <v>11</v>
      </c>
    </row>
    <row r="8" spans="1:3" x14ac:dyDescent="0.35">
      <c r="A8" t="s">
        <v>8</v>
      </c>
      <c r="B8">
        <f>SUM(B5:B$6)</f>
        <v>0.5</v>
      </c>
      <c r="C8">
        <f>SUM(C2:C6)</f>
        <v>0.22500000000000001</v>
      </c>
    </row>
    <row r="9" spans="1:3" x14ac:dyDescent="0.35">
      <c r="A9" t="s">
        <v>9</v>
      </c>
      <c r="B9">
        <f>SUM(B6:B$6)</f>
        <v>0.3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ECC40-DC82-438B-937F-36A1D511C362}">
  <dimension ref="A1:I9"/>
  <sheetViews>
    <sheetView workbookViewId="0">
      <selection activeCell="I10" sqref="I10"/>
    </sheetView>
  </sheetViews>
  <sheetFormatPr baseColWidth="10" defaultRowHeight="14.5" x14ac:dyDescent="0.35"/>
  <cols>
    <col min="2" max="2" width="3.1796875" bestFit="1" customWidth="1"/>
    <col min="3" max="3" width="6.36328125" bestFit="1" customWidth="1"/>
    <col min="4" max="4" width="9.7265625" bestFit="1" customWidth="1"/>
    <col min="5" max="5" width="4.81640625" bestFit="1" customWidth="1"/>
    <col min="6" max="6" width="6.81640625" bestFit="1" customWidth="1"/>
  </cols>
  <sheetData>
    <row r="1" spans="1:9" x14ac:dyDescent="0.35">
      <c r="E1" t="s">
        <v>20</v>
      </c>
      <c r="F1" t="s">
        <v>21</v>
      </c>
      <c r="G1" t="s">
        <v>26</v>
      </c>
      <c r="H1" t="s">
        <v>27</v>
      </c>
    </row>
    <row r="2" spans="1:9" x14ac:dyDescent="0.35">
      <c r="B2" t="s">
        <v>18</v>
      </c>
      <c r="C2" t="s">
        <v>19</v>
      </c>
      <c r="D2" t="s">
        <v>23</v>
      </c>
      <c r="E2">
        <v>0</v>
      </c>
      <c r="F2">
        <v>0</v>
      </c>
      <c r="G2" t="s">
        <v>24</v>
      </c>
      <c r="H2" t="s">
        <v>25</v>
      </c>
      <c r="I2" t="s">
        <v>28</v>
      </c>
    </row>
    <row r="3" spans="1:9" x14ac:dyDescent="0.35">
      <c r="A3" t="s">
        <v>13</v>
      </c>
      <c r="B3">
        <v>21</v>
      </c>
      <c r="C3">
        <v>2.5</v>
      </c>
      <c r="D3">
        <f>B3*C3</f>
        <v>52.5</v>
      </c>
      <c r="E3">
        <f>SUM(B$3:B3)/$B$8</f>
        <v>0.42</v>
      </c>
      <c r="F3">
        <f>SUM(D$3:D3)/$D$8</f>
        <v>5.2499999999999998E-2</v>
      </c>
      <c r="G3">
        <f>E3-E2</f>
        <v>0.42</v>
      </c>
      <c r="H3">
        <f>F3+F2</f>
        <v>5.2499999999999998E-2</v>
      </c>
      <c r="I3">
        <f>G3*H3</f>
        <v>2.2049999999999997E-2</v>
      </c>
    </row>
    <row r="4" spans="1:9" x14ac:dyDescent="0.35">
      <c r="A4" t="s">
        <v>14</v>
      </c>
      <c r="B4">
        <v>7</v>
      </c>
      <c r="C4">
        <v>7.5</v>
      </c>
      <c r="D4">
        <f t="shared" ref="D4:D7" si="0">B4*C4</f>
        <v>52.5</v>
      </c>
      <c r="E4">
        <f>SUM(B$3:B4)/$B$8</f>
        <v>0.56000000000000005</v>
      </c>
      <c r="F4">
        <f>SUM(D$3:D4)/$D$8</f>
        <v>0.105</v>
      </c>
      <c r="G4">
        <f t="shared" ref="G4:G7" si="1">E4-E3</f>
        <v>0.14000000000000007</v>
      </c>
      <c r="H4">
        <f t="shared" ref="H4:H7" si="2">F4+F3</f>
        <v>0.1575</v>
      </c>
      <c r="I4">
        <f t="shared" ref="I4:I7" si="3">G4*H4</f>
        <v>2.2050000000000011E-2</v>
      </c>
    </row>
    <row r="5" spans="1:9" x14ac:dyDescent="0.35">
      <c r="A5" t="s">
        <v>15</v>
      </c>
      <c r="B5">
        <v>11</v>
      </c>
      <c r="C5">
        <v>15</v>
      </c>
      <c r="D5">
        <f t="shared" si="0"/>
        <v>165</v>
      </c>
      <c r="E5">
        <f>SUM(B$3:B5)/$B$8</f>
        <v>0.78</v>
      </c>
      <c r="F5">
        <f>SUM(D$3:D5)/$D$8</f>
        <v>0.27</v>
      </c>
      <c r="G5">
        <f t="shared" si="1"/>
        <v>0.21999999999999997</v>
      </c>
      <c r="H5">
        <f t="shared" si="2"/>
        <v>0.375</v>
      </c>
      <c r="I5">
        <f t="shared" si="3"/>
        <v>8.249999999999999E-2</v>
      </c>
    </row>
    <row r="6" spans="1:9" x14ac:dyDescent="0.35">
      <c r="A6" t="s">
        <v>16</v>
      </c>
      <c r="B6">
        <v>8</v>
      </c>
      <c r="C6">
        <v>35</v>
      </c>
      <c r="D6">
        <f t="shared" si="0"/>
        <v>280</v>
      </c>
      <c r="E6">
        <f>SUM(B$3:B6)/$B$8</f>
        <v>0.94</v>
      </c>
      <c r="F6">
        <f>SUM(D$3:D6)/$D$8</f>
        <v>0.55000000000000004</v>
      </c>
      <c r="G6">
        <f t="shared" si="1"/>
        <v>0.15999999999999992</v>
      </c>
      <c r="H6">
        <f t="shared" si="2"/>
        <v>0.82000000000000006</v>
      </c>
      <c r="I6">
        <f t="shared" si="3"/>
        <v>0.13119999999999996</v>
      </c>
    </row>
    <row r="7" spans="1:9" x14ac:dyDescent="0.35">
      <c r="A7" t="s">
        <v>17</v>
      </c>
      <c r="B7">
        <v>3</v>
      </c>
      <c r="C7">
        <v>150</v>
      </c>
      <c r="D7">
        <f t="shared" si="0"/>
        <v>450</v>
      </c>
      <c r="E7">
        <f>SUM(B$3:B7)/$B$8</f>
        <v>1</v>
      </c>
      <c r="F7">
        <f>SUM(D$3:D7)/$D$8</f>
        <v>1</v>
      </c>
      <c r="G7">
        <f t="shared" si="1"/>
        <v>6.0000000000000053E-2</v>
      </c>
      <c r="H7">
        <f t="shared" si="2"/>
        <v>1.55</v>
      </c>
      <c r="I7">
        <f t="shared" si="3"/>
        <v>9.3000000000000083E-2</v>
      </c>
    </row>
    <row r="8" spans="1:9" x14ac:dyDescent="0.35">
      <c r="A8" t="s">
        <v>22</v>
      </c>
      <c r="B8">
        <f>SUM(B3:B7)</f>
        <v>50</v>
      </c>
      <c r="D8">
        <f>SUM(D3:D7)</f>
        <v>1000</v>
      </c>
      <c r="H8" t="s">
        <v>22</v>
      </c>
      <c r="I8">
        <f>SUM(I3:I7)</f>
        <v>0.3508</v>
      </c>
    </row>
    <row r="9" spans="1:9" x14ac:dyDescent="0.35">
      <c r="H9" t="s">
        <v>29</v>
      </c>
      <c r="I9">
        <f>1-I8</f>
        <v>0.6492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7E952-D3C2-4485-A885-DE7914DB550B}">
  <dimension ref="A2:S29"/>
  <sheetViews>
    <sheetView tabSelected="1" topLeftCell="A20" workbookViewId="0">
      <selection activeCell="I23" sqref="I23"/>
    </sheetView>
  </sheetViews>
  <sheetFormatPr baseColWidth="10" defaultRowHeight="14.5" x14ac:dyDescent="0.35"/>
  <cols>
    <col min="1" max="1" width="9.1796875" bestFit="1" customWidth="1"/>
    <col min="2" max="2" width="7.6328125" bestFit="1" customWidth="1"/>
    <col min="3" max="3" width="9.08984375" bestFit="1" customWidth="1"/>
    <col min="4" max="5" width="5.26953125" bestFit="1" customWidth="1"/>
    <col min="6" max="6" width="5.81640625" bestFit="1" customWidth="1"/>
    <col min="7" max="7" width="6.90625" bestFit="1" customWidth="1"/>
    <col min="8" max="8" width="4.26953125" bestFit="1" customWidth="1"/>
    <col min="9" max="9" width="9.81640625" bestFit="1" customWidth="1"/>
    <col min="13" max="14" width="5.26953125" bestFit="1" customWidth="1"/>
    <col min="15" max="15" width="5.81640625" bestFit="1" customWidth="1"/>
    <col min="16" max="16" width="6.90625" bestFit="1" customWidth="1"/>
    <col min="17" max="17" width="4.26953125" bestFit="1" customWidth="1"/>
  </cols>
  <sheetData>
    <row r="2" spans="1:19" x14ac:dyDescent="0.35">
      <c r="A2" t="s">
        <v>48</v>
      </c>
      <c r="C2" t="s">
        <v>48</v>
      </c>
      <c r="F2" t="s">
        <v>47</v>
      </c>
      <c r="G2" t="s">
        <v>46</v>
      </c>
      <c r="I2" t="s">
        <v>48</v>
      </c>
      <c r="J2" t="s">
        <v>48</v>
      </c>
      <c r="K2" t="s">
        <v>48</v>
      </c>
      <c r="L2" t="s">
        <v>48</v>
      </c>
      <c r="O2" t="s">
        <v>47</v>
      </c>
      <c r="P2" t="s">
        <v>46</v>
      </c>
    </row>
    <row r="3" spans="1:19" ht="43.5" x14ac:dyDescent="0.35">
      <c r="A3" s="4" t="s">
        <v>31</v>
      </c>
      <c r="B3" s="4" t="s">
        <v>12</v>
      </c>
      <c r="C3" s="4" t="s">
        <v>45</v>
      </c>
      <c r="D3" s="4" t="s">
        <v>44</v>
      </c>
      <c r="E3" s="4" t="s">
        <v>43</v>
      </c>
      <c r="F3" s="4" t="s">
        <v>24</v>
      </c>
      <c r="G3" s="4" t="s">
        <v>25</v>
      </c>
      <c r="H3" s="4" t="s">
        <v>38</v>
      </c>
      <c r="I3" s="4" t="s">
        <v>42</v>
      </c>
      <c r="J3" s="4" t="s">
        <v>41</v>
      </c>
      <c r="K3" s="4" t="s">
        <v>40</v>
      </c>
      <c r="L3" s="4" t="s">
        <v>39</v>
      </c>
      <c r="M3" s="10" t="s">
        <v>20</v>
      </c>
      <c r="N3" s="10" t="s">
        <v>21</v>
      </c>
      <c r="O3" s="4" t="s">
        <v>24</v>
      </c>
      <c r="P3" s="4" t="s">
        <v>25</v>
      </c>
      <c r="Q3" s="4" t="s">
        <v>38</v>
      </c>
    </row>
    <row r="4" spans="1:19" x14ac:dyDescent="0.35">
      <c r="A4" s="5">
        <v>0</v>
      </c>
      <c r="B4" s="5"/>
      <c r="C4" s="5"/>
      <c r="D4" s="9">
        <v>0</v>
      </c>
      <c r="E4" s="9">
        <v>0</v>
      </c>
      <c r="F4" s="5"/>
      <c r="G4" s="5"/>
      <c r="H4" s="5"/>
      <c r="I4" s="5"/>
      <c r="J4" s="5"/>
      <c r="K4" s="5"/>
      <c r="M4" s="6">
        <v>0</v>
      </c>
      <c r="N4" s="6">
        <v>0</v>
      </c>
    </row>
    <row r="5" spans="1:19" x14ac:dyDescent="0.35">
      <c r="A5" s="5">
        <v>15</v>
      </c>
      <c r="B5" s="5">
        <v>1000</v>
      </c>
      <c r="C5" s="5">
        <f>B5*A5</f>
        <v>15000</v>
      </c>
      <c r="D5" s="9">
        <f>SUM($B$5:B5)/$B$9</f>
        <v>0.5</v>
      </c>
      <c r="E5" s="9">
        <f>SUM($C$5:C5)/$C$9</f>
        <v>0.18518518518518517</v>
      </c>
      <c r="F5" s="7">
        <f>D5-D4</f>
        <v>0.5</v>
      </c>
      <c r="G5" s="7">
        <f>E5+E4</f>
        <v>0.18518518518518517</v>
      </c>
      <c r="H5" s="7">
        <f>F5*G5</f>
        <v>9.2592592592592587E-2</v>
      </c>
      <c r="I5" s="5">
        <v>0</v>
      </c>
      <c r="J5" s="5">
        <f>I5*B5</f>
        <v>0</v>
      </c>
      <c r="K5" s="8">
        <f>A5-I5+$J$10</f>
        <v>22.340624999999999</v>
      </c>
      <c r="L5">
        <f>K5*B5</f>
        <v>22340.625</v>
      </c>
      <c r="M5" s="6">
        <f>SUM($B$5:B5)/$B$9</f>
        <v>0.5</v>
      </c>
      <c r="N5" s="6">
        <f>SUM($L$5:L5)/$L$9</f>
        <v>0.27581018518518519</v>
      </c>
      <c r="O5" s="7">
        <f>M5-M4</f>
        <v>0.5</v>
      </c>
      <c r="P5" s="7">
        <f>N5+N4</f>
        <v>0.27581018518518519</v>
      </c>
      <c r="Q5" s="6">
        <f>O5*P5</f>
        <v>0.13790509259259259</v>
      </c>
    </row>
    <row r="6" spans="1:19" x14ac:dyDescent="0.35">
      <c r="A6" s="5">
        <v>45</v>
      </c>
      <c r="B6" s="5">
        <v>500</v>
      </c>
      <c r="C6" s="5">
        <f>B6*A6</f>
        <v>22500</v>
      </c>
      <c r="D6" s="9">
        <f>SUM($B$5:B6)/$B$9</f>
        <v>0.75</v>
      </c>
      <c r="E6" s="9">
        <f>SUM($C$5:C6)/$C$9</f>
        <v>0.46296296296296297</v>
      </c>
      <c r="F6" s="7">
        <f>D6-D5</f>
        <v>0.25</v>
      </c>
      <c r="G6" s="7">
        <f>E6+E5</f>
        <v>0.64814814814814814</v>
      </c>
      <c r="H6" s="7">
        <f>F6*G6</f>
        <v>0.16203703703703703</v>
      </c>
      <c r="I6" s="5">
        <f>0.1*(45-20)+(1/400)*(45^2-20^2)</f>
        <v>6.5625</v>
      </c>
      <c r="J6" s="5">
        <f>I6*B6</f>
        <v>3281.25</v>
      </c>
      <c r="K6" s="8">
        <f>A6-I6+$J$10</f>
        <v>45.778125000000003</v>
      </c>
      <c r="L6">
        <f>K6*B6</f>
        <v>22889.0625</v>
      </c>
      <c r="M6" s="6">
        <f>SUM($B$5:B6)/$B$9</f>
        <v>0.75</v>
      </c>
      <c r="N6" s="6">
        <f>SUM($L$5:L6)/$L$9</f>
        <v>0.55839120370370365</v>
      </c>
      <c r="O6" s="7">
        <f>M6-M5</f>
        <v>0.25</v>
      </c>
      <c r="P6" s="7">
        <f>N6+N5</f>
        <v>0.83420138888888884</v>
      </c>
      <c r="Q6" s="6">
        <f>O6*P6</f>
        <v>0.20855034722222221</v>
      </c>
    </row>
    <row r="7" spans="1:19" x14ac:dyDescent="0.35">
      <c r="A7" s="5">
        <v>75</v>
      </c>
      <c r="B7" s="5">
        <v>300</v>
      </c>
      <c r="C7" s="5">
        <f>B7*A7</f>
        <v>22500</v>
      </c>
      <c r="D7" s="9">
        <f>SUM($B$5:B7)/$B$9</f>
        <v>0.9</v>
      </c>
      <c r="E7" s="9">
        <f>SUM($C$5:C7)/$C$9</f>
        <v>0.7407407407407407</v>
      </c>
      <c r="F7" s="7">
        <f>D7-D6</f>
        <v>0.15000000000000002</v>
      </c>
      <c r="G7" s="7">
        <f>E7+E6</f>
        <v>1.2037037037037037</v>
      </c>
      <c r="H7" s="7">
        <f>F7*G7</f>
        <v>0.18055555555555558</v>
      </c>
      <c r="I7" s="5">
        <f>0.1*(60-20)+(1/400)*(60^2-20^2)+0.4*15</f>
        <v>18</v>
      </c>
      <c r="J7" s="5">
        <f>I7*B7</f>
        <v>5400</v>
      </c>
      <c r="K7" s="8">
        <f>A7-I7+$J$10</f>
        <v>64.340625000000003</v>
      </c>
      <c r="L7">
        <f>K7*B7</f>
        <v>19302.1875</v>
      </c>
      <c r="M7" s="6">
        <f>SUM($B$5:B7)/$B$9</f>
        <v>0.9</v>
      </c>
      <c r="N7" s="6">
        <f>SUM($L$5:L7)/$L$9</f>
        <v>0.79668981481481482</v>
      </c>
      <c r="O7" s="7">
        <f>M7-M6</f>
        <v>0.15000000000000002</v>
      </c>
      <c r="P7" s="7">
        <f>N7+N6</f>
        <v>1.3550810185185185</v>
      </c>
      <c r="Q7" s="6">
        <f>O7*P7</f>
        <v>0.20326215277777779</v>
      </c>
    </row>
    <row r="8" spans="1:19" x14ac:dyDescent="0.35">
      <c r="A8" s="5">
        <v>105</v>
      </c>
      <c r="B8" s="5">
        <v>200</v>
      </c>
      <c r="C8" s="5">
        <f>B8*A8</f>
        <v>21000</v>
      </c>
      <c r="D8" s="9">
        <f>SUM($B$5:B8)/$B$9</f>
        <v>1</v>
      </c>
      <c r="E8" s="9">
        <f>SUM($C$5:C8)/$C$9</f>
        <v>1</v>
      </c>
      <c r="F8" s="7">
        <f>D8-D7</f>
        <v>9.9999999999999978E-2</v>
      </c>
      <c r="G8" s="7">
        <f>E8+E7</f>
        <v>1.7407407407407407</v>
      </c>
      <c r="H8" s="7">
        <f>F8*G8</f>
        <v>0.17407407407407402</v>
      </c>
      <c r="I8" s="5">
        <f>0.1*(60-20)+(1/400)*(60^2-20^2)+0.4*45</f>
        <v>30</v>
      </c>
      <c r="J8" s="5">
        <f>I8*B8</f>
        <v>6000</v>
      </c>
      <c r="K8" s="8">
        <f>A8-I8+$J$10</f>
        <v>82.340625000000003</v>
      </c>
      <c r="L8">
        <f>K8*B8</f>
        <v>16468.125</v>
      </c>
      <c r="M8" s="6">
        <f>SUM($B$5:B8)/$B$9</f>
        <v>1</v>
      </c>
      <c r="N8" s="6">
        <f>SUM($L$5:L8)/$L$9</f>
        <v>1</v>
      </c>
      <c r="O8" s="7">
        <f>M8-M7</f>
        <v>9.9999999999999978E-2</v>
      </c>
      <c r="P8" s="7">
        <f>N8+N7</f>
        <v>1.7966898148148149</v>
      </c>
      <c r="Q8" s="6">
        <f>O8*P8</f>
        <v>0.17966898148148144</v>
      </c>
    </row>
    <row r="9" spans="1:19" x14ac:dyDescent="0.35">
      <c r="A9" s="5" t="s">
        <v>22</v>
      </c>
      <c r="B9" s="5">
        <f>SUM(B5:B8)</f>
        <v>2000</v>
      </c>
      <c r="C9" s="5">
        <f>SUM(C5:C8)</f>
        <v>81000</v>
      </c>
      <c r="D9" s="5"/>
      <c r="E9" s="5"/>
      <c r="F9" s="5"/>
      <c r="G9" s="5"/>
      <c r="H9" s="7">
        <f>SUM(H5:H8)</f>
        <v>0.60925925925925928</v>
      </c>
      <c r="I9" s="5" t="s">
        <v>37</v>
      </c>
      <c r="J9" s="5">
        <f>SUM(J5:J8)</f>
        <v>14681.25</v>
      </c>
      <c r="K9" s="5"/>
      <c r="L9">
        <f>SUM(L5:L8)</f>
        <v>81000</v>
      </c>
      <c r="P9" t="s">
        <v>36</v>
      </c>
      <c r="Q9" s="6">
        <f>SUM(Q5:Q8)</f>
        <v>0.72938657407407403</v>
      </c>
    </row>
    <row r="10" spans="1:19" ht="43.5" x14ac:dyDescent="0.35">
      <c r="A10" s="5"/>
      <c r="B10" s="5"/>
      <c r="C10" s="5"/>
      <c r="D10" s="5"/>
      <c r="E10" s="5"/>
      <c r="F10" s="5"/>
      <c r="G10" s="5" t="s">
        <v>34</v>
      </c>
      <c r="H10" s="3">
        <f>1-H9</f>
        <v>0.39074074074074072</v>
      </c>
      <c r="I10" s="4" t="s">
        <v>35</v>
      </c>
      <c r="J10" s="4">
        <f>J9/B9</f>
        <v>7.3406250000000002</v>
      </c>
      <c r="K10" s="4"/>
      <c r="L10" s="2"/>
      <c r="M10" s="2"/>
      <c r="N10" s="2"/>
      <c r="O10" s="2"/>
      <c r="P10" s="2" t="s">
        <v>34</v>
      </c>
      <c r="Q10" s="3">
        <f>1-Q9</f>
        <v>0.27061342592592597</v>
      </c>
      <c r="R10" s="2"/>
      <c r="S10" s="2"/>
    </row>
    <row r="11" spans="1:19" ht="29" x14ac:dyDescent="0.35">
      <c r="B11" s="2" t="s">
        <v>33</v>
      </c>
      <c r="C11">
        <f>C9/B9</f>
        <v>40.5</v>
      </c>
      <c r="L11" t="s">
        <v>31</v>
      </c>
      <c r="M11" t="s">
        <v>30</v>
      </c>
    </row>
    <row r="12" spans="1:19" ht="29" x14ac:dyDescent="0.35">
      <c r="B12" s="2" t="s">
        <v>32</v>
      </c>
      <c r="C12">
        <f>(A5+A6)/2</f>
        <v>30</v>
      </c>
      <c r="L12">
        <v>0</v>
      </c>
      <c r="M12" s="1">
        <v>0</v>
      </c>
    </row>
    <row r="13" spans="1:19" x14ac:dyDescent="0.35">
      <c r="L13">
        <v>20</v>
      </c>
      <c r="M13" s="1">
        <v>0</v>
      </c>
    </row>
    <row r="14" spans="1:19" x14ac:dyDescent="0.35">
      <c r="L14">
        <v>20</v>
      </c>
      <c r="M14" s="1">
        <v>0.2</v>
      </c>
    </row>
    <row r="15" spans="1:19" x14ac:dyDescent="0.35">
      <c r="L15">
        <v>60</v>
      </c>
      <c r="M15" s="1">
        <v>0.4</v>
      </c>
    </row>
    <row r="16" spans="1:19" x14ac:dyDescent="0.35">
      <c r="L16">
        <v>120</v>
      </c>
      <c r="M16" s="1">
        <v>0.4</v>
      </c>
    </row>
    <row r="21" spans="1:6" x14ac:dyDescent="0.35">
      <c r="A21" t="s">
        <v>48</v>
      </c>
      <c r="C21" t="s">
        <v>48</v>
      </c>
      <c r="D21" t="s">
        <v>49</v>
      </c>
      <c r="E21" t="s">
        <v>50</v>
      </c>
    </row>
    <row r="22" spans="1:6" x14ac:dyDescent="0.35">
      <c r="A22" t="s">
        <v>31</v>
      </c>
      <c r="B22" t="s">
        <v>12</v>
      </c>
      <c r="C22" t="s">
        <v>45</v>
      </c>
      <c r="D22" t="s">
        <v>51</v>
      </c>
      <c r="E22" t="s">
        <v>52</v>
      </c>
    </row>
    <row r="23" spans="1:6" x14ac:dyDescent="0.35">
      <c r="A23">
        <v>0</v>
      </c>
    </row>
    <row r="24" spans="1:6" x14ac:dyDescent="0.35">
      <c r="A24">
        <v>15</v>
      </c>
      <c r="B24">
        <v>1000</v>
      </c>
      <c r="C24">
        <v>15000</v>
      </c>
      <c r="D24">
        <f>C24/($C$11)</f>
        <v>370.37037037037038</v>
      </c>
      <c r="E24">
        <f>LN(D24)</f>
        <v>5.9145035059718536</v>
      </c>
      <c r="F24">
        <f>D24*E24</f>
        <v>2190.5568540636496</v>
      </c>
    </row>
    <row r="25" spans="1:6" x14ac:dyDescent="0.35">
      <c r="A25">
        <v>45</v>
      </c>
      <c r="B25">
        <v>500</v>
      </c>
      <c r="C25">
        <v>22500</v>
      </c>
      <c r="D25">
        <f>C25/($C$11)</f>
        <v>555.55555555555554</v>
      </c>
      <c r="E25">
        <f t="shared" ref="E25:E27" si="0">LN(D25)</f>
        <v>6.3199686140800182</v>
      </c>
      <c r="F25">
        <f t="shared" ref="F25:F27" si="1">D25*E25</f>
        <v>3511.0936744888991</v>
      </c>
    </row>
    <row r="26" spans="1:6" x14ac:dyDescent="0.35">
      <c r="A26">
        <v>75</v>
      </c>
      <c r="B26">
        <v>300</v>
      </c>
      <c r="C26">
        <v>22500</v>
      </c>
      <c r="D26">
        <f t="shared" ref="D26" si="2">C26/($C$11)</f>
        <v>555.55555555555554</v>
      </c>
      <c r="E26">
        <f t="shared" si="0"/>
        <v>6.3199686140800182</v>
      </c>
      <c r="F26">
        <f t="shared" si="1"/>
        <v>3511.0936744888991</v>
      </c>
    </row>
    <row r="27" spans="1:6" x14ac:dyDescent="0.35">
      <c r="A27">
        <v>105</v>
      </c>
      <c r="B27">
        <v>200</v>
      </c>
      <c r="C27">
        <v>21000</v>
      </c>
      <c r="D27">
        <f>C27/($C$11)</f>
        <v>518.51851851851848</v>
      </c>
      <c r="E27">
        <f t="shared" si="0"/>
        <v>6.2509757425930665</v>
      </c>
      <c r="F27">
        <f t="shared" si="1"/>
        <v>3241.2466813445526</v>
      </c>
    </row>
    <row r="28" spans="1:6" x14ac:dyDescent="0.35">
      <c r="A28" t="s">
        <v>22</v>
      </c>
      <c r="B28">
        <v>2000</v>
      </c>
      <c r="C28">
        <v>81000</v>
      </c>
      <c r="E28" t="s">
        <v>36</v>
      </c>
      <c r="F28">
        <f>SUM(F24:F27)</f>
        <v>12453.990884385999</v>
      </c>
    </row>
    <row r="29" spans="1:6" x14ac:dyDescent="0.35">
      <c r="E29" t="s">
        <v>53</v>
      </c>
      <c r="F29">
        <f>F28/B28</f>
        <v>6.2269954421930001</v>
      </c>
    </row>
  </sheetData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E2_1</vt:lpstr>
      <vt:lpstr>E2_4</vt:lpstr>
      <vt:lpstr>E2_6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Köster</dc:creator>
  <cp:lastModifiedBy>Bernhard Köster</cp:lastModifiedBy>
  <dcterms:created xsi:type="dcterms:W3CDTF">2022-12-15T00:54:52Z</dcterms:created>
  <dcterms:modified xsi:type="dcterms:W3CDTF">2022-12-15T01:08:20Z</dcterms:modified>
</cp:coreProperties>
</file>