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1046\Nextcloud\Sommer2026\Statistik_B\Vorlesung\"/>
    </mc:Choice>
  </mc:AlternateContent>
  <xr:revisionPtr revIDLastSave="0" documentId="13_ncr:1_{3E3241C7-784D-4FE1-8DE1-4E5E88AAE8B6}" xr6:coauthVersionLast="47" xr6:coauthVersionMax="47" xr10:uidLastSave="{00000000-0000-0000-0000-000000000000}"/>
  <bookViews>
    <workbookView xWindow="5955" yWindow="2790" windowWidth="19995" windowHeight="12285" firstSheet="2" activeTab="9" xr2:uid="{E1E81165-9D8A-47F7-9F53-24EF01C52CE4}"/>
  </bookViews>
  <sheets>
    <sheet name="MA" sheetId="1" r:id="rId1"/>
    <sheet name="ExpS" sheetId="2" r:id="rId2"/>
    <sheet name="LinA" sheetId="3" r:id="rId3"/>
    <sheet name="GR1" sheetId="4" r:id="rId4"/>
    <sheet name="GR2" sheetId="5" r:id="rId5"/>
    <sheet name="Saisonality" sheetId="6" r:id="rId6"/>
    <sheet name="Overall_Forecast" sheetId="7" r:id="rId7"/>
    <sheet name="Hurrwicz" sheetId="8" r:id="rId8"/>
    <sheet name="Risk" sheetId="9" r:id="rId9"/>
    <sheet name="Bernoulli" sheetId="10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8" i="10" l="1"/>
  <c r="D8" i="10"/>
  <c r="F8" i="10" s="1"/>
  <c r="C8" i="10"/>
  <c r="E7" i="10"/>
  <c r="D7" i="10"/>
  <c r="C7" i="10"/>
  <c r="E6" i="10"/>
  <c r="D6" i="10"/>
  <c r="C6" i="10"/>
  <c r="F7" i="10"/>
  <c r="C11" i="10" s="1"/>
  <c r="I8" i="9"/>
  <c r="I7" i="9"/>
  <c r="I6" i="9"/>
  <c r="H8" i="9"/>
  <c r="H7" i="9"/>
  <c r="H6" i="9"/>
  <c r="G8" i="9"/>
  <c r="G7" i="9"/>
  <c r="G6" i="9"/>
  <c r="F12" i="9"/>
  <c r="F11" i="9"/>
  <c r="F10" i="9"/>
  <c r="E12" i="9"/>
  <c r="D12" i="9"/>
  <c r="C12" i="9"/>
  <c r="E11" i="9"/>
  <c r="D11" i="9"/>
  <c r="C11" i="9"/>
  <c r="E10" i="9"/>
  <c r="D10" i="9"/>
  <c r="C10" i="9"/>
  <c r="F8" i="9"/>
  <c r="F7" i="9"/>
  <c r="F6" i="9"/>
  <c r="H30" i="8"/>
  <c r="G30" i="8"/>
  <c r="F30" i="8"/>
  <c r="H29" i="8"/>
  <c r="G29" i="8"/>
  <c r="F29" i="8"/>
  <c r="H28" i="8"/>
  <c r="G28" i="8"/>
  <c r="F28" i="8"/>
  <c r="I30" i="8"/>
  <c r="I29" i="8"/>
  <c r="I28" i="8"/>
  <c r="H24" i="8"/>
  <c r="G24" i="8"/>
  <c r="F24" i="8"/>
  <c r="H23" i="8"/>
  <c r="G23" i="8"/>
  <c r="F23" i="8"/>
  <c r="H22" i="8"/>
  <c r="G22" i="8"/>
  <c r="F22" i="8"/>
  <c r="I24" i="8"/>
  <c r="I23" i="8"/>
  <c r="I22" i="8"/>
  <c r="I18" i="8"/>
  <c r="I17" i="8"/>
  <c r="I16" i="8"/>
  <c r="H18" i="8"/>
  <c r="G18" i="8"/>
  <c r="F18" i="8"/>
  <c r="H17" i="8"/>
  <c r="G17" i="8"/>
  <c r="F17" i="8"/>
  <c r="H16" i="8"/>
  <c r="G16" i="8"/>
  <c r="F16" i="8"/>
  <c r="L6" i="8"/>
  <c r="L5" i="8"/>
  <c r="L4" i="8"/>
  <c r="F12" i="8"/>
  <c r="F11" i="8"/>
  <c r="F10" i="8"/>
  <c r="F6" i="8"/>
  <c r="F5" i="8"/>
  <c r="F4" i="8"/>
  <c r="B22" i="6"/>
  <c r="B24" i="6"/>
  <c r="B23" i="6"/>
  <c r="B21" i="6"/>
  <c r="C24" i="6"/>
  <c r="C23" i="6"/>
  <c r="C22" i="6"/>
  <c r="C21" i="6"/>
  <c r="D22" i="6"/>
  <c r="D24" i="6"/>
  <c r="D23" i="6"/>
  <c r="D21" i="6"/>
  <c r="E21" i="6" a="1"/>
  <c r="E21" i="6" s="1"/>
  <c r="D20" i="6"/>
  <c r="C20" i="6"/>
  <c r="B20" i="6"/>
  <c r="B17" i="6"/>
  <c r="B16" i="6"/>
  <c r="B15" i="6"/>
  <c r="B14" i="6"/>
  <c r="J12" i="6"/>
  <c r="J11" i="6"/>
  <c r="J10" i="6"/>
  <c r="J9" i="6"/>
  <c r="H12" i="6"/>
  <c r="H11" i="6"/>
  <c r="H10" i="6"/>
  <c r="H9" i="6"/>
  <c r="F12" i="6"/>
  <c r="F11" i="6"/>
  <c r="F10" i="6"/>
  <c r="F9" i="6"/>
  <c r="D12" i="6"/>
  <c r="D11" i="6"/>
  <c r="D10" i="6"/>
  <c r="D9" i="6"/>
  <c r="B12" i="6"/>
  <c r="B11" i="6"/>
  <c r="B10" i="6"/>
  <c r="B9" i="6"/>
  <c r="J7" i="6"/>
  <c r="H7" i="6"/>
  <c r="F7" i="6"/>
  <c r="D7" i="6"/>
  <c r="B7" i="6"/>
  <c r="D28" i="5"/>
  <c r="H6" i="5"/>
  <c r="H7" i="5" s="1"/>
  <c r="H8" i="5" s="1"/>
  <c r="H9" i="5" s="1"/>
  <c r="H5" i="5"/>
  <c r="H4" i="5"/>
  <c r="G2" i="5"/>
  <c r="H2" i="5"/>
  <c r="G8" i="5"/>
  <c r="G7" i="5"/>
  <c r="G6" i="5"/>
  <c r="G5" i="5"/>
  <c r="D6" i="5"/>
  <c r="D7" i="5" s="1"/>
  <c r="D8" i="5" s="1"/>
  <c r="D9" i="5" s="1"/>
  <c r="D10" i="5" s="1"/>
  <c r="D11" i="5" s="1"/>
  <c r="D12" i="5" s="1"/>
  <c r="D13" i="5" s="1"/>
  <c r="D14" i="5" s="1"/>
  <c r="D15" i="5" s="1"/>
  <c r="D16" i="5" s="1"/>
  <c r="D17" i="5" s="1"/>
  <c r="D18" i="5" s="1"/>
  <c r="D19" i="5" s="1"/>
  <c r="D20" i="5" s="1"/>
  <c r="D21" i="5" s="1"/>
  <c r="D22" i="5" s="1"/>
  <c r="D23" i="5" s="1"/>
  <c r="D24" i="5" s="1"/>
  <c r="D25" i="5" s="1"/>
  <c r="D26" i="5" s="1"/>
  <c r="D27" i="5" s="1"/>
  <c r="D5" i="5"/>
  <c r="D4" i="5"/>
  <c r="D2" i="5"/>
  <c r="C2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C7" i="5"/>
  <c r="C6" i="5"/>
  <c r="C5" i="5"/>
  <c r="G8" i="4"/>
  <c r="F8" i="4"/>
  <c r="G7" i="4"/>
  <c r="F7" i="4"/>
  <c r="G6" i="4"/>
  <c r="F6" i="4"/>
  <c r="G5" i="4"/>
  <c r="F5" i="4"/>
  <c r="E7" i="4"/>
  <c r="C7" i="4"/>
  <c r="E6" i="4"/>
  <c r="E5" i="4"/>
  <c r="C6" i="4"/>
  <c r="C5" i="4"/>
  <c r="B23" i="3"/>
  <c r="C5" i="3"/>
  <c r="C6" i="3" s="1"/>
  <c r="C7" i="3" s="1"/>
  <c r="C8" i="3" s="1"/>
  <c r="C9" i="3" s="1"/>
  <c r="C10" i="3" s="1"/>
  <c r="C11" i="3" s="1"/>
  <c r="C12" i="3" s="1"/>
  <c r="C13" i="3" s="1"/>
  <c r="C14" i="3" s="1"/>
  <c r="C15" i="3" s="1"/>
  <c r="C16" i="3" s="1"/>
  <c r="C17" i="3" s="1"/>
  <c r="C18" i="3" s="1"/>
  <c r="C19" i="3" s="1"/>
  <c r="C20" i="3" s="1"/>
  <c r="C21" i="3" s="1"/>
  <c r="C22" i="3" s="1"/>
  <c r="C4" i="3"/>
  <c r="H5" i="2"/>
  <c r="G5" i="2"/>
  <c r="H6" i="2" s="1"/>
  <c r="H4" i="2"/>
  <c r="G4" i="2"/>
  <c r="C4" i="2"/>
  <c r="G3" i="2"/>
  <c r="H3" i="2" s="1"/>
  <c r="F7" i="2"/>
  <c r="F6" i="2"/>
  <c r="F5" i="2"/>
  <c r="F4" i="2"/>
  <c r="F3" i="2"/>
  <c r="E8" i="2"/>
  <c r="E5" i="2"/>
  <c r="E6" i="2" s="1"/>
  <c r="E7" i="2" s="1"/>
  <c r="E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C6" i="2"/>
  <c r="C7" i="2" s="1"/>
  <c r="C8" i="2" s="1"/>
  <c r="C9" i="2" s="1"/>
  <c r="C10" i="2" s="1"/>
  <c r="C11" i="2" s="1"/>
  <c r="C12" i="2" s="1"/>
  <c r="C13" i="2" s="1"/>
  <c r="C14" i="2" s="1"/>
  <c r="C15" i="2" s="1"/>
  <c r="C16" i="2" s="1"/>
  <c r="C17" i="2" s="1"/>
  <c r="C18" i="2" s="1"/>
  <c r="C19" i="2" s="1"/>
  <c r="C20" i="2" s="1"/>
  <c r="C21" i="2" s="1"/>
  <c r="C22" i="2" s="1"/>
  <c r="C23" i="2" s="1"/>
  <c r="C5" i="2"/>
  <c r="D3" i="2"/>
  <c r="C3" i="2"/>
  <c r="D23" i="1"/>
  <c r="F23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E23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F6" i="10" l="1"/>
  <c r="C10" i="10" s="1"/>
  <c r="D11" i="10"/>
  <c r="E11" i="10"/>
  <c r="F11" i="10" s="1"/>
  <c r="G7" i="10" s="1"/>
  <c r="C12" i="10"/>
  <c r="D12" i="10"/>
  <c r="E12" i="10"/>
  <c r="D10" i="10"/>
  <c r="G6" i="2"/>
  <c r="E10" i="10" l="1"/>
  <c r="F10" i="10"/>
  <c r="G6" i="10" s="1"/>
  <c r="H6" i="10" s="1"/>
  <c r="I7" i="10"/>
  <c r="H7" i="10"/>
  <c r="F12" i="10"/>
  <c r="G8" i="10" s="1"/>
  <c r="H7" i="2"/>
  <c r="G7" i="2"/>
  <c r="I6" i="10" l="1"/>
  <c r="I8" i="10"/>
  <c r="H8" i="10"/>
  <c r="H8" i="2"/>
  <c r="G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<sst xmlns="http://schemas.openxmlformats.org/spreadsheetml/2006/main" count="302" uniqueCount="79">
  <si>
    <t>Quarter</t>
  </si>
  <si>
    <t>Revenue [Mio. Euro]</t>
  </si>
  <si>
    <t>2018q1</t>
  </si>
  <si>
    <t>2021q1</t>
  </si>
  <si>
    <t>2018q2</t>
  </si>
  <si>
    <t>2021q2</t>
  </si>
  <si>
    <t>2018q3</t>
  </si>
  <si>
    <t>2021q3</t>
  </si>
  <si>
    <t>2018q4</t>
  </si>
  <si>
    <t>2021q4</t>
  </si>
  <si>
    <t>2019q1</t>
  </si>
  <si>
    <t>2022q1</t>
  </si>
  <si>
    <t>2019q2</t>
  </si>
  <si>
    <t>2022q2</t>
  </si>
  <si>
    <t>2019q3</t>
  </si>
  <si>
    <t>2022q3</t>
  </si>
  <si>
    <t>2019q4</t>
  </si>
  <si>
    <t>2022q4</t>
  </si>
  <si>
    <t>2020q1</t>
  </si>
  <si>
    <t>2020q2</t>
  </si>
  <si>
    <t>2020q3</t>
  </si>
  <si>
    <t>2020q4</t>
  </si>
  <si>
    <t>Moving Average</t>
  </si>
  <si>
    <t>h=1</t>
  </si>
  <si>
    <t>h=3</t>
  </si>
  <si>
    <t>h=5</t>
  </si>
  <si>
    <t>h=7</t>
  </si>
  <si>
    <t>2023q1</t>
  </si>
  <si>
    <t>Forecast</t>
  </si>
  <si>
    <t>alpha=0,3</t>
  </si>
  <si>
    <t>alpha=0,8</t>
  </si>
  <si>
    <t>a</t>
  </si>
  <si>
    <t>b</t>
  </si>
  <si>
    <t>Year</t>
  </si>
  <si>
    <t>Stock price A</t>
  </si>
  <si>
    <t>Growth rate</t>
  </si>
  <si>
    <t>Stock price B</t>
  </si>
  <si>
    <t>--</t>
  </si>
  <si>
    <t>Arithmetic Mean</t>
  </si>
  <si>
    <t>Growth Factor A</t>
  </si>
  <si>
    <t>Growth Factor B</t>
  </si>
  <si>
    <t>Average growth Rate</t>
  </si>
  <si>
    <t>GF</t>
  </si>
  <si>
    <t>AGF</t>
  </si>
  <si>
    <t>AGR</t>
  </si>
  <si>
    <t>2023q2</t>
  </si>
  <si>
    <t>2023q3</t>
  </si>
  <si>
    <t>2023q4</t>
  </si>
  <si>
    <t>Proportion</t>
  </si>
  <si>
    <t>q1</t>
  </si>
  <si>
    <t>q2</t>
  </si>
  <si>
    <t>q3</t>
  </si>
  <si>
    <t>q4</t>
  </si>
  <si>
    <t>Average</t>
  </si>
  <si>
    <t>AGR-q1-q4</t>
  </si>
  <si>
    <t>AGR-yearly</t>
  </si>
  <si>
    <t>S1</t>
  </si>
  <si>
    <t>S2</t>
  </si>
  <si>
    <t>S3</t>
  </si>
  <si>
    <t>A1</t>
  </si>
  <si>
    <t>A2</t>
  </si>
  <si>
    <t>A3</t>
  </si>
  <si>
    <t>alpha</t>
  </si>
  <si>
    <t>Laplace</t>
  </si>
  <si>
    <t>Krelle</t>
  </si>
  <si>
    <t>squareRoot</t>
  </si>
  <si>
    <t>square</t>
  </si>
  <si>
    <t>Probability</t>
  </si>
  <si>
    <t>Boom</t>
  </si>
  <si>
    <t>Stagnation</t>
  </si>
  <si>
    <t>Crisis</t>
  </si>
  <si>
    <t>Stocks</t>
  </si>
  <si>
    <t>Bonds</t>
  </si>
  <si>
    <t>Real Estate</t>
  </si>
  <si>
    <t>mu</t>
  </si>
  <si>
    <t>sigma</t>
  </si>
  <si>
    <t>a=1</t>
  </si>
  <si>
    <t>a=-2</t>
  </si>
  <si>
    <t>mu-asigma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</si>
</sst>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0.0%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8"/>
      <name val="Arial"/>
    </font>
    <font>
      <sz val="16"/>
      <color rgb="FF000000"/>
      <name val="Times New Roman"/>
    </font>
    <font>
      <sz val="18"/>
      <name val="Arial"/>
      <family val="2"/>
    </font>
    <font>
      <b/>
      <sz val="24"/>
      <color rgb="FF000000"/>
      <name val="Times New Roman"/>
      <family val="1"/>
    </font>
    <font>
      <sz val="24"/>
      <color rgb="FF000000"/>
      <name val="Times New Roman"/>
      <family val="1"/>
    </font>
    <font>
      <sz val="10"/>
      <name val="Arial"/>
      <family val="2"/>
    </font>
    <font>
      <b/>
      <sz val="10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4">
    <xf numFmtId="0" fontId="0" fillId="0" borderId="0" xfId="0"/>
    <xf numFmtId="0" fontId="2" fillId="0" borderId="0" xfId="0" applyFont="1"/>
    <xf numFmtId="0" fontId="4" fillId="0" borderId="1" xfId="0" applyFont="1" applyBorder="1" applyAlignment="1">
      <alignment horizontal="center" wrapText="1" readingOrder="1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wrapText="1"/>
    </xf>
    <xf numFmtId="10" fontId="3" fillId="0" borderId="1" xfId="1" applyNumberFormat="1" applyFont="1" applyBorder="1" applyAlignment="1">
      <alignment horizontal="center" wrapText="1"/>
    </xf>
    <xf numFmtId="10" fontId="3" fillId="0" borderId="1" xfId="0" applyNumberFormat="1" applyFont="1" applyBorder="1" applyAlignment="1">
      <alignment horizontal="center" wrapText="1"/>
    </xf>
    <xf numFmtId="0" fontId="4" fillId="0" borderId="2" xfId="0" applyFont="1" applyFill="1" applyBorder="1" applyAlignment="1">
      <alignment horizontal="center" wrapText="1" readingOrder="1"/>
    </xf>
    <xf numFmtId="10" fontId="0" fillId="0" borderId="0" xfId="0" applyNumberFormat="1"/>
    <xf numFmtId="9" fontId="0" fillId="0" borderId="0" xfId="1" applyFont="1"/>
    <xf numFmtId="168" fontId="0" fillId="0" borderId="0" xfId="1" applyNumberFormat="1" applyFont="1"/>
    <xf numFmtId="10" fontId="0" fillId="0" borderId="0" xfId="1" applyNumberFormat="1" applyFont="1"/>
    <xf numFmtId="0" fontId="5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 readingOrder="1"/>
    </xf>
    <xf numFmtId="0" fontId="6" fillId="0" borderId="5" xfId="0" applyFont="1" applyBorder="1" applyAlignment="1">
      <alignment horizontal="center" vertical="center" wrapText="1" readingOrder="1"/>
    </xf>
    <xf numFmtId="0" fontId="6" fillId="0" borderId="6" xfId="0" applyFont="1" applyBorder="1" applyAlignment="1">
      <alignment horizontal="center" vertical="center" wrapText="1" readingOrder="1"/>
    </xf>
    <xf numFmtId="0" fontId="6" fillId="0" borderId="7" xfId="0" applyFont="1" applyBorder="1" applyAlignment="1">
      <alignment horizontal="center" vertical="center" wrapText="1" readingOrder="1"/>
    </xf>
    <xf numFmtId="0" fontId="7" fillId="0" borderId="8" xfId="0" applyFont="1" applyBorder="1" applyAlignment="1">
      <alignment horizontal="center" vertical="center" wrapText="1" readingOrder="1"/>
    </xf>
    <xf numFmtId="0" fontId="7" fillId="0" borderId="9" xfId="0" applyFont="1" applyBorder="1" applyAlignment="1">
      <alignment horizontal="center" vertical="center" wrapText="1" readingOrder="1"/>
    </xf>
    <xf numFmtId="0" fontId="7" fillId="0" borderId="10" xfId="0" applyFont="1" applyBorder="1" applyAlignment="1">
      <alignment horizontal="center" vertical="center" wrapText="1" readingOrder="1"/>
    </xf>
    <xf numFmtId="0" fontId="6" fillId="0" borderId="11" xfId="0" applyFont="1" applyBorder="1" applyAlignment="1">
      <alignment horizontal="center" vertical="center" wrapText="1" readingOrder="1"/>
    </xf>
    <xf numFmtId="0" fontId="7" fillId="0" borderId="12" xfId="0" applyFont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7" fillId="0" borderId="13" xfId="0" applyFont="1" applyBorder="1" applyAlignment="1">
      <alignment horizontal="center" vertical="center" wrapText="1" readingOrder="1"/>
    </xf>
    <xf numFmtId="0" fontId="6" fillId="0" borderId="14" xfId="0" applyFont="1" applyBorder="1" applyAlignment="1">
      <alignment horizontal="center" vertical="center" wrapText="1" readingOrder="1"/>
    </xf>
    <xf numFmtId="0" fontId="7" fillId="0" borderId="15" xfId="0" applyFont="1" applyBorder="1" applyAlignment="1">
      <alignment horizontal="center" vertical="center" wrapText="1" readingOrder="1"/>
    </xf>
    <xf numFmtId="0" fontId="7" fillId="0" borderId="16" xfId="0" applyFont="1" applyBorder="1" applyAlignment="1">
      <alignment horizontal="center" vertical="center" wrapText="1" readingOrder="1"/>
    </xf>
    <xf numFmtId="0" fontId="7" fillId="0" borderId="17" xfId="0" applyFont="1" applyBorder="1" applyAlignment="1">
      <alignment horizontal="center" vertical="center" wrapText="1" readingOrder="1"/>
    </xf>
    <xf numFmtId="0" fontId="6" fillId="0" borderId="0" xfId="0" applyFont="1" applyFill="1" applyBorder="1" applyAlignment="1">
      <alignment horizontal="center" vertical="center" wrapText="1" readingOrder="1"/>
    </xf>
    <xf numFmtId="0" fontId="8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 readingOrder="1"/>
    </xf>
    <xf numFmtId="0" fontId="9" fillId="0" borderId="5" xfId="0" applyFont="1" applyBorder="1" applyAlignment="1">
      <alignment horizontal="center" vertical="center" wrapText="1" readingOrder="1"/>
    </xf>
    <xf numFmtId="0" fontId="9" fillId="0" borderId="6" xfId="0" applyFont="1" applyBorder="1" applyAlignment="1">
      <alignment horizontal="center" vertical="center" wrapText="1" readingOrder="1"/>
    </xf>
    <xf numFmtId="0" fontId="9" fillId="0" borderId="0" xfId="0" applyFont="1" applyFill="1" applyBorder="1" applyAlignment="1">
      <alignment horizontal="center" vertical="center" wrapText="1" readingOrder="1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MA!$B$2</c:f>
              <c:strCache>
                <c:ptCount val="1"/>
                <c:pt idx="0">
                  <c:v>Revenue [Mio. Euro]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MA!$A$3:$A$22</c:f>
              <c:strCache>
                <c:ptCount val="20"/>
                <c:pt idx="0">
                  <c:v>2018q1</c:v>
                </c:pt>
                <c:pt idx="1">
                  <c:v>2018q2</c:v>
                </c:pt>
                <c:pt idx="2">
                  <c:v>2018q3</c:v>
                </c:pt>
                <c:pt idx="3">
                  <c:v>2018q4</c:v>
                </c:pt>
                <c:pt idx="4">
                  <c:v>2019q1</c:v>
                </c:pt>
                <c:pt idx="5">
                  <c:v>2019q2</c:v>
                </c:pt>
                <c:pt idx="6">
                  <c:v>2019q3</c:v>
                </c:pt>
                <c:pt idx="7">
                  <c:v>2019q4</c:v>
                </c:pt>
                <c:pt idx="8">
                  <c:v>2020q1</c:v>
                </c:pt>
                <c:pt idx="9">
                  <c:v>2020q2</c:v>
                </c:pt>
                <c:pt idx="10">
                  <c:v>2020q3</c:v>
                </c:pt>
                <c:pt idx="11">
                  <c:v>2020q4</c:v>
                </c:pt>
                <c:pt idx="12">
                  <c:v>2021q1</c:v>
                </c:pt>
                <c:pt idx="13">
                  <c:v>2021q2</c:v>
                </c:pt>
                <c:pt idx="14">
                  <c:v>2021q3</c:v>
                </c:pt>
                <c:pt idx="15">
                  <c:v>2021q4</c:v>
                </c:pt>
                <c:pt idx="16">
                  <c:v>2022q1</c:v>
                </c:pt>
                <c:pt idx="17">
                  <c:v>2022q2</c:v>
                </c:pt>
                <c:pt idx="18">
                  <c:v>2022q3</c:v>
                </c:pt>
                <c:pt idx="19">
                  <c:v>2022q4</c:v>
                </c:pt>
              </c:strCache>
            </c:strRef>
          </c:cat>
          <c:val>
            <c:numRef>
              <c:f>MA!$B$3:$B$22</c:f>
              <c:numCache>
                <c:formatCode>General</c:formatCode>
                <c:ptCount val="20"/>
                <c:pt idx="0">
                  <c:v>330</c:v>
                </c:pt>
                <c:pt idx="1">
                  <c:v>345</c:v>
                </c:pt>
                <c:pt idx="2">
                  <c:v>390</c:v>
                </c:pt>
                <c:pt idx="3">
                  <c:v>354</c:v>
                </c:pt>
                <c:pt idx="4">
                  <c:v>345</c:v>
                </c:pt>
                <c:pt idx="5">
                  <c:v>357</c:v>
                </c:pt>
                <c:pt idx="6">
                  <c:v>420</c:v>
                </c:pt>
                <c:pt idx="7">
                  <c:v>360</c:v>
                </c:pt>
                <c:pt idx="8">
                  <c:v>366</c:v>
                </c:pt>
                <c:pt idx="9">
                  <c:v>390</c:v>
                </c:pt>
                <c:pt idx="10">
                  <c:v>468</c:v>
                </c:pt>
                <c:pt idx="11">
                  <c:v>402</c:v>
                </c:pt>
                <c:pt idx="12">
                  <c:v>378</c:v>
                </c:pt>
                <c:pt idx="13">
                  <c:v>405</c:v>
                </c:pt>
                <c:pt idx="14">
                  <c:v>498</c:v>
                </c:pt>
                <c:pt idx="15">
                  <c:v>420</c:v>
                </c:pt>
                <c:pt idx="16">
                  <c:v>429</c:v>
                </c:pt>
                <c:pt idx="17">
                  <c:v>495</c:v>
                </c:pt>
                <c:pt idx="18">
                  <c:v>540</c:v>
                </c:pt>
                <c:pt idx="19">
                  <c:v>510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2C-4260-A0A6-58B744006491}"/>
            </c:ext>
          </c:extLst>
        </c:ser>
        <c:ser>
          <c:idx val="1"/>
          <c:order val="1"/>
          <c:tx>
            <c:strRef>
              <c:f>MA!$C$2</c:f>
              <c:strCache>
                <c:ptCount val="1"/>
                <c:pt idx="0">
                  <c:v>h=1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MA!$A$3:$A$22</c:f>
              <c:strCache>
                <c:ptCount val="20"/>
                <c:pt idx="0">
                  <c:v>2018q1</c:v>
                </c:pt>
                <c:pt idx="1">
                  <c:v>2018q2</c:v>
                </c:pt>
                <c:pt idx="2">
                  <c:v>2018q3</c:v>
                </c:pt>
                <c:pt idx="3">
                  <c:v>2018q4</c:v>
                </c:pt>
                <c:pt idx="4">
                  <c:v>2019q1</c:v>
                </c:pt>
                <c:pt idx="5">
                  <c:v>2019q2</c:v>
                </c:pt>
                <c:pt idx="6">
                  <c:v>2019q3</c:v>
                </c:pt>
                <c:pt idx="7">
                  <c:v>2019q4</c:v>
                </c:pt>
                <c:pt idx="8">
                  <c:v>2020q1</c:v>
                </c:pt>
                <c:pt idx="9">
                  <c:v>2020q2</c:v>
                </c:pt>
                <c:pt idx="10">
                  <c:v>2020q3</c:v>
                </c:pt>
                <c:pt idx="11">
                  <c:v>2020q4</c:v>
                </c:pt>
                <c:pt idx="12">
                  <c:v>2021q1</c:v>
                </c:pt>
                <c:pt idx="13">
                  <c:v>2021q2</c:v>
                </c:pt>
                <c:pt idx="14">
                  <c:v>2021q3</c:v>
                </c:pt>
                <c:pt idx="15">
                  <c:v>2021q4</c:v>
                </c:pt>
                <c:pt idx="16">
                  <c:v>2022q1</c:v>
                </c:pt>
                <c:pt idx="17">
                  <c:v>2022q2</c:v>
                </c:pt>
                <c:pt idx="18">
                  <c:v>2022q3</c:v>
                </c:pt>
                <c:pt idx="19">
                  <c:v>2022q4</c:v>
                </c:pt>
              </c:strCache>
            </c:strRef>
          </c:cat>
          <c:val>
            <c:numRef>
              <c:f>MA!$C$3:$C$22</c:f>
              <c:numCache>
                <c:formatCode>General</c:formatCode>
                <c:ptCount val="20"/>
                <c:pt idx="1">
                  <c:v>330</c:v>
                </c:pt>
                <c:pt idx="2">
                  <c:v>345</c:v>
                </c:pt>
                <c:pt idx="3">
                  <c:v>390</c:v>
                </c:pt>
                <c:pt idx="4">
                  <c:v>354</c:v>
                </c:pt>
                <c:pt idx="5">
                  <c:v>345</c:v>
                </c:pt>
                <c:pt idx="6">
                  <c:v>357</c:v>
                </c:pt>
                <c:pt idx="7">
                  <c:v>420</c:v>
                </c:pt>
                <c:pt idx="8">
                  <c:v>360</c:v>
                </c:pt>
                <c:pt idx="9">
                  <c:v>366</c:v>
                </c:pt>
                <c:pt idx="10">
                  <c:v>390</c:v>
                </c:pt>
                <c:pt idx="11">
                  <c:v>468</c:v>
                </c:pt>
                <c:pt idx="12">
                  <c:v>402</c:v>
                </c:pt>
                <c:pt idx="13">
                  <c:v>378</c:v>
                </c:pt>
                <c:pt idx="14">
                  <c:v>405</c:v>
                </c:pt>
                <c:pt idx="15">
                  <c:v>498</c:v>
                </c:pt>
                <c:pt idx="16">
                  <c:v>420</c:v>
                </c:pt>
                <c:pt idx="17">
                  <c:v>429</c:v>
                </c:pt>
                <c:pt idx="18">
                  <c:v>495</c:v>
                </c:pt>
                <c:pt idx="19">
                  <c:v>540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2C-4260-A0A6-58B744006491}"/>
            </c:ext>
          </c:extLst>
        </c:ser>
        <c:ser>
          <c:idx val="2"/>
          <c:order val="2"/>
          <c:tx>
            <c:strRef>
              <c:f>MA!$D$2</c:f>
              <c:strCache>
                <c:ptCount val="1"/>
                <c:pt idx="0">
                  <c:v>h=3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MA!$A$3:$A$22</c:f>
              <c:strCache>
                <c:ptCount val="20"/>
                <c:pt idx="0">
                  <c:v>2018q1</c:v>
                </c:pt>
                <c:pt idx="1">
                  <c:v>2018q2</c:v>
                </c:pt>
                <c:pt idx="2">
                  <c:v>2018q3</c:v>
                </c:pt>
                <c:pt idx="3">
                  <c:v>2018q4</c:v>
                </c:pt>
                <c:pt idx="4">
                  <c:v>2019q1</c:v>
                </c:pt>
                <c:pt idx="5">
                  <c:v>2019q2</c:v>
                </c:pt>
                <c:pt idx="6">
                  <c:v>2019q3</c:v>
                </c:pt>
                <c:pt idx="7">
                  <c:v>2019q4</c:v>
                </c:pt>
                <c:pt idx="8">
                  <c:v>2020q1</c:v>
                </c:pt>
                <c:pt idx="9">
                  <c:v>2020q2</c:v>
                </c:pt>
                <c:pt idx="10">
                  <c:v>2020q3</c:v>
                </c:pt>
                <c:pt idx="11">
                  <c:v>2020q4</c:v>
                </c:pt>
                <c:pt idx="12">
                  <c:v>2021q1</c:v>
                </c:pt>
                <c:pt idx="13">
                  <c:v>2021q2</c:v>
                </c:pt>
                <c:pt idx="14">
                  <c:v>2021q3</c:v>
                </c:pt>
                <c:pt idx="15">
                  <c:v>2021q4</c:v>
                </c:pt>
                <c:pt idx="16">
                  <c:v>2022q1</c:v>
                </c:pt>
                <c:pt idx="17">
                  <c:v>2022q2</c:v>
                </c:pt>
                <c:pt idx="18">
                  <c:v>2022q3</c:v>
                </c:pt>
                <c:pt idx="19">
                  <c:v>2022q4</c:v>
                </c:pt>
              </c:strCache>
            </c:strRef>
          </c:cat>
          <c:val>
            <c:numRef>
              <c:f>MA!$D$3:$D$22</c:f>
              <c:numCache>
                <c:formatCode>General</c:formatCode>
                <c:ptCount val="20"/>
                <c:pt idx="1">
                  <c:v>355</c:v>
                </c:pt>
                <c:pt idx="2">
                  <c:v>363</c:v>
                </c:pt>
                <c:pt idx="3">
                  <c:v>363</c:v>
                </c:pt>
                <c:pt idx="4">
                  <c:v>352</c:v>
                </c:pt>
                <c:pt idx="5">
                  <c:v>374</c:v>
                </c:pt>
                <c:pt idx="6">
                  <c:v>379</c:v>
                </c:pt>
                <c:pt idx="7">
                  <c:v>382</c:v>
                </c:pt>
                <c:pt idx="8">
                  <c:v>372</c:v>
                </c:pt>
                <c:pt idx="9">
                  <c:v>408</c:v>
                </c:pt>
                <c:pt idx="10">
                  <c:v>420</c:v>
                </c:pt>
                <c:pt idx="11">
                  <c:v>416</c:v>
                </c:pt>
                <c:pt idx="12">
                  <c:v>395</c:v>
                </c:pt>
                <c:pt idx="13">
                  <c:v>427</c:v>
                </c:pt>
                <c:pt idx="14">
                  <c:v>441</c:v>
                </c:pt>
                <c:pt idx="15">
                  <c:v>449</c:v>
                </c:pt>
                <c:pt idx="16">
                  <c:v>448</c:v>
                </c:pt>
                <c:pt idx="17">
                  <c:v>488</c:v>
                </c:pt>
                <c:pt idx="18">
                  <c:v>515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2C-4260-A0A6-58B744006491}"/>
            </c:ext>
          </c:extLst>
        </c:ser>
        <c:ser>
          <c:idx val="3"/>
          <c:order val="3"/>
          <c:tx>
            <c:strRef>
              <c:f>MA!$E$2</c:f>
              <c:strCache>
                <c:ptCount val="1"/>
                <c:pt idx="0">
                  <c:v>h=5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MA!$A$3:$A$22</c:f>
              <c:strCache>
                <c:ptCount val="20"/>
                <c:pt idx="0">
                  <c:v>2018q1</c:v>
                </c:pt>
                <c:pt idx="1">
                  <c:v>2018q2</c:v>
                </c:pt>
                <c:pt idx="2">
                  <c:v>2018q3</c:v>
                </c:pt>
                <c:pt idx="3">
                  <c:v>2018q4</c:v>
                </c:pt>
                <c:pt idx="4">
                  <c:v>2019q1</c:v>
                </c:pt>
                <c:pt idx="5">
                  <c:v>2019q2</c:v>
                </c:pt>
                <c:pt idx="6">
                  <c:v>2019q3</c:v>
                </c:pt>
                <c:pt idx="7">
                  <c:v>2019q4</c:v>
                </c:pt>
                <c:pt idx="8">
                  <c:v>2020q1</c:v>
                </c:pt>
                <c:pt idx="9">
                  <c:v>2020q2</c:v>
                </c:pt>
                <c:pt idx="10">
                  <c:v>2020q3</c:v>
                </c:pt>
                <c:pt idx="11">
                  <c:v>2020q4</c:v>
                </c:pt>
                <c:pt idx="12">
                  <c:v>2021q1</c:v>
                </c:pt>
                <c:pt idx="13">
                  <c:v>2021q2</c:v>
                </c:pt>
                <c:pt idx="14">
                  <c:v>2021q3</c:v>
                </c:pt>
                <c:pt idx="15">
                  <c:v>2021q4</c:v>
                </c:pt>
                <c:pt idx="16">
                  <c:v>2022q1</c:v>
                </c:pt>
                <c:pt idx="17">
                  <c:v>2022q2</c:v>
                </c:pt>
                <c:pt idx="18">
                  <c:v>2022q3</c:v>
                </c:pt>
                <c:pt idx="19">
                  <c:v>2022q4</c:v>
                </c:pt>
              </c:strCache>
            </c:strRef>
          </c:cat>
          <c:val>
            <c:numRef>
              <c:f>MA!$E$3:$E$22</c:f>
              <c:numCache>
                <c:formatCode>General</c:formatCode>
                <c:ptCount val="20"/>
                <c:pt idx="2">
                  <c:v>352.8</c:v>
                </c:pt>
                <c:pt idx="3">
                  <c:v>358.2</c:v>
                </c:pt>
                <c:pt idx="4">
                  <c:v>373.2</c:v>
                </c:pt>
                <c:pt idx="5">
                  <c:v>367.2</c:v>
                </c:pt>
                <c:pt idx="6">
                  <c:v>369.6</c:v>
                </c:pt>
                <c:pt idx="7">
                  <c:v>378.6</c:v>
                </c:pt>
                <c:pt idx="8">
                  <c:v>400.8</c:v>
                </c:pt>
                <c:pt idx="9">
                  <c:v>397.2</c:v>
                </c:pt>
                <c:pt idx="10">
                  <c:v>400.8</c:v>
                </c:pt>
                <c:pt idx="11">
                  <c:v>408.6</c:v>
                </c:pt>
                <c:pt idx="12">
                  <c:v>430.2</c:v>
                </c:pt>
                <c:pt idx="13">
                  <c:v>420.6</c:v>
                </c:pt>
                <c:pt idx="14">
                  <c:v>426</c:v>
                </c:pt>
                <c:pt idx="15">
                  <c:v>449.4</c:v>
                </c:pt>
                <c:pt idx="16">
                  <c:v>476.4</c:v>
                </c:pt>
                <c:pt idx="17">
                  <c:v>478.8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2C-4260-A0A6-58B744006491}"/>
            </c:ext>
          </c:extLst>
        </c:ser>
        <c:ser>
          <c:idx val="4"/>
          <c:order val="4"/>
          <c:tx>
            <c:strRef>
              <c:f>MA!$F$2</c:f>
              <c:strCache>
                <c:ptCount val="1"/>
                <c:pt idx="0">
                  <c:v>h=7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MA!$A$3:$A$22</c:f>
              <c:strCache>
                <c:ptCount val="20"/>
                <c:pt idx="0">
                  <c:v>2018q1</c:v>
                </c:pt>
                <c:pt idx="1">
                  <c:v>2018q2</c:v>
                </c:pt>
                <c:pt idx="2">
                  <c:v>2018q3</c:v>
                </c:pt>
                <c:pt idx="3">
                  <c:v>2018q4</c:v>
                </c:pt>
                <c:pt idx="4">
                  <c:v>2019q1</c:v>
                </c:pt>
                <c:pt idx="5">
                  <c:v>2019q2</c:v>
                </c:pt>
                <c:pt idx="6">
                  <c:v>2019q3</c:v>
                </c:pt>
                <c:pt idx="7">
                  <c:v>2019q4</c:v>
                </c:pt>
                <c:pt idx="8">
                  <c:v>2020q1</c:v>
                </c:pt>
                <c:pt idx="9">
                  <c:v>2020q2</c:v>
                </c:pt>
                <c:pt idx="10">
                  <c:v>2020q3</c:v>
                </c:pt>
                <c:pt idx="11">
                  <c:v>2020q4</c:v>
                </c:pt>
                <c:pt idx="12">
                  <c:v>2021q1</c:v>
                </c:pt>
                <c:pt idx="13">
                  <c:v>2021q2</c:v>
                </c:pt>
                <c:pt idx="14">
                  <c:v>2021q3</c:v>
                </c:pt>
                <c:pt idx="15">
                  <c:v>2021q4</c:v>
                </c:pt>
                <c:pt idx="16">
                  <c:v>2022q1</c:v>
                </c:pt>
                <c:pt idx="17">
                  <c:v>2022q2</c:v>
                </c:pt>
                <c:pt idx="18">
                  <c:v>2022q3</c:v>
                </c:pt>
                <c:pt idx="19">
                  <c:v>2022q4</c:v>
                </c:pt>
              </c:strCache>
            </c:strRef>
          </c:cat>
          <c:val>
            <c:numRef>
              <c:f>MA!$F$3:$F$22</c:f>
              <c:numCache>
                <c:formatCode>General</c:formatCode>
                <c:ptCount val="20"/>
                <c:pt idx="3">
                  <c:v>363</c:v>
                </c:pt>
                <c:pt idx="4">
                  <c:v>367.28571428571428</c:v>
                </c:pt>
                <c:pt idx="5">
                  <c:v>370.28571428571428</c:v>
                </c:pt>
                <c:pt idx="6">
                  <c:v>370.28571428571428</c:v>
                </c:pt>
                <c:pt idx="7">
                  <c:v>386.57142857142856</c:v>
                </c:pt>
                <c:pt idx="8">
                  <c:v>394.71428571428572</c:v>
                </c:pt>
                <c:pt idx="9">
                  <c:v>397.71428571428572</c:v>
                </c:pt>
                <c:pt idx="10">
                  <c:v>395.57142857142856</c:v>
                </c:pt>
                <c:pt idx="11">
                  <c:v>415.28571428571428</c:v>
                </c:pt>
                <c:pt idx="12">
                  <c:v>423</c:v>
                </c:pt>
                <c:pt idx="13">
                  <c:v>428.57142857142856</c:v>
                </c:pt>
                <c:pt idx="14">
                  <c:v>432.42857142857144</c:v>
                </c:pt>
                <c:pt idx="15">
                  <c:v>452.14285714285717</c:v>
                </c:pt>
                <c:pt idx="16">
                  <c:v>471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82C-4260-A0A6-58B7440064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02553264"/>
        <c:axId val="570470144"/>
      </c:lineChart>
      <c:catAx>
        <c:axId val="802553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70470144"/>
        <c:crosses val="autoZero"/>
        <c:auto val="1"/>
        <c:lblAlgn val="ctr"/>
        <c:lblOffset val="100"/>
        <c:noMultiLvlLbl val="0"/>
      </c:catAx>
      <c:valAx>
        <c:axId val="570470144"/>
        <c:scaling>
          <c:orientation val="minMax"/>
          <c:max val="550"/>
          <c:min val="3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Revenue [Mio. Euro]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02553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ExpS!$B$2</c:f>
              <c:strCache>
                <c:ptCount val="1"/>
                <c:pt idx="0">
                  <c:v>Revenue [Mio. Euro]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strRef>
              <c:f>ExpS!$A$3:$A$23</c:f>
              <c:strCache>
                <c:ptCount val="21"/>
                <c:pt idx="0">
                  <c:v>2018q1</c:v>
                </c:pt>
                <c:pt idx="1">
                  <c:v>2018q2</c:v>
                </c:pt>
                <c:pt idx="2">
                  <c:v>2018q3</c:v>
                </c:pt>
                <c:pt idx="3">
                  <c:v>2018q4</c:v>
                </c:pt>
                <c:pt idx="4">
                  <c:v>2019q1</c:v>
                </c:pt>
                <c:pt idx="5">
                  <c:v>2019q2</c:v>
                </c:pt>
                <c:pt idx="6">
                  <c:v>2019q3</c:v>
                </c:pt>
                <c:pt idx="7">
                  <c:v>2019q4</c:v>
                </c:pt>
                <c:pt idx="8">
                  <c:v>2020q1</c:v>
                </c:pt>
                <c:pt idx="9">
                  <c:v>2020q2</c:v>
                </c:pt>
                <c:pt idx="10">
                  <c:v>2020q3</c:v>
                </c:pt>
                <c:pt idx="11">
                  <c:v>2020q4</c:v>
                </c:pt>
                <c:pt idx="12">
                  <c:v>2021q1</c:v>
                </c:pt>
                <c:pt idx="13">
                  <c:v>2021q2</c:v>
                </c:pt>
                <c:pt idx="14">
                  <c:v>2021q3</c:v>
                </c:pt>
                <c:pt idx="15">
                  <c:v>2021q4</c:v>
                </c:pt>
                <c:pt idx="16">
                  <c:v>2022q1</c:v>
                </c:pt>
                <c:pt idx="17">
                  <c:v>2022q2</c:v>
                </c:pt>
                <c:pt idx="18">
                  <c:v>2022q3</c:v>
                </c:pt>
                <c:pt idx="19">
                  <c:v>2022q4</c:v>
                </c:pt>
                <c:pt idx="20">
                  <c:v>2023q1</c:v>
                </c:pt>
              </c:strCache>
            </c:strRef>
          </c:cat>
          <c:val>
            <c:numRef>
              <c:f>ExpS!$B$3:$B$23</c:f>
              <c:numCache>
                <c:formatCode>General</c:formatCode>
                <c:ptCount val="21"/>
                <c:pt idx="0">
                  <c:v>330</c:v>
                </c:pt>
                <c:pt idx="1">
                  <c:v>345</c:v>
                </c:pt>
                <c:pt idx="2">
                  <c:v>390</c:v>
                </c:pt>
                <c:pt idx="3">
                  <c:v>354</c:v>
                </c:pt>
                <c:pt idx="4">
                  <c:v>345</c:v>
                </c:pt>
                <c:pt idx="5">
                  <c:v>357</c:v>
                </c:pt>
                <c:pt idx="6">
                  <c:v>420</c:v>
                </c:pt>
                <c:pt idx="7">
                  <c:v>360</c:v>
                </c:pt>
                <c:pt idx="8">
                  <c:v>366</c:v>
                </c:pt>
                <c:pt idx="9">
                  <c:v>390</c:v>
                </c:pt>
                <c:pt idx="10">
                  <c:v>468</c:v>
                </c:pt>
                <c:pt idx="11">
                  <c:v>402</c:v>
                </c:pt>
                <c:pt idx="12">
                  <c:v>378</c:v>
                </c:pt>
                <c:pt idx="13">
                  <c:v>405</c:v>
                </c:pt>
                <c:pt idx="14">
                  <c:v>498</c:v>
                </c:pt>
                <c:pt idx="15">
                  <c:v>420</c:v>
                </c:pt>
                <c:pt idx="16">
                  <c:v>429</c:v>
                </c:pt>
                <c:pt idx="17">
                  <c:v>495</c:v>
                </c:pt>
                <c:pt idx="18">
                  <c:v>540</c:v>
                </c:pt>
                <c:pt idx="19">
                  <c:v>510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5DE-42A4-9158-FAAA73ADF3B8}"/>
            </c:ext>
          </c:extLst>
        </c:ser>
        <c:ser>
          <c:idx val="1"/>
          <c:order val="1"/>
          <c:tx>
            <c:strRef>
              <c:f>ExpS!$C$2</c:f>
              <c:strCache>
                <c:ptCount val="1"/>
                <c:pt idx="0">
                  <c:v>alpha=0,3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ExpS!$A$3:$A$23</c:f>
              <c:strCache>
                <c:ptCount val="21"/>
                <c:pt idx="0">
                  <c:v>2018q1</c:v>
                </c:pt>
                <c:pt idx="1">
                  <c:v>2018q2</c:v>
                </c:pt>
                <c:pt idx="2">
                  <c:v>2018q3</c:v>
                </c:pt>
                <c:pt idx="3">
                  <c:v>2018q4</c:v>
                </c:pt>
                <c:pt idx="4">
                  <c:v>2019q1</c:v>
                </c:pt>
                <c:pt idx="5">
                  <c:v>2019q2</c:v>
                </c:pt>
                <c:pt idx="6">
                  <c:v>2019q3</c:v>
                </c:pt>
                <c:pt idx="7">
                  <c:v>2019q4</c:v>
                </c:pt>
                <c:pt idx="8">
                  <c:v>2020q1</c:v>
                </c:pt>
                <c:pt idx="9">
                  <c:v>2020q2</c:v>
                </c:pt>
                <c:pt idx="10">
                  <c:v>2020q3</c:v>
                </c:pt>
                <c:pt idx="11">
                  <c:v>2020q4</c:v>
                </c:pt>
                <c:pt idx="12">
                  <c:v>2021q1</c:v>
                </c:pt>
                <c:pt idx="13">
                  <c:v>2021q2</c:v>
                </c:pt>
                <c:pt idx="14">
                  <c:v>2021q3</c:v>
                </c:pt>
                <c:pt idx="15">
                  <c:v>2021q4</c:v>
                </c:pt>
                <c:pt idx="16">
                  <c:v>2022q1</c:v>
                </c:pt>
                <c:pt idx="17">
                  <c:v>2022q2</c:v>
                </c:pt>
                <c:pt idx="18">
                  <c:v>2022q3</c:v>
                </c:pt>
                <c:pt idx="19">
                  <c:v>2022q4</c:v>
                </c:pt>
                <c:pt idx="20">
                  <c:v>2023q1</c:v>
                </c:pt>
              </c:strCache>
            </c:strRef>
          </c:cat>
          <c:val>
            <c:numRef>
              <c:f>ExpS!$C$3:$C$23</c:f>
              <c:numCache>
                <c:formatCode>General</c:formatCode>
                <c:ptCount val="21"/>
                <c:pt idx="0">
                  <c:v>330</c:v>
                </c:pt>
                <c:pt idx="1">
                  <c:v>330</c:v>
                </c:pt>
                <c:pt idx="2">
                  <c:v>334.5</c:v>
                </c:pt>
                <c:pt idx="3">
                  <c:v>351.15</c:v>
                </c:pt>
                <c:pt idx="4">
                  <c:v>352.005</c:v>
                </c:pt>
                <c:pt idx="5">
                  <c:v>349.90350000000001</c:v>
                </c:pt>
                <c:pt idx="6">
                  <c:v>352.03244999999998</c:v>
                </c:pt>
                <c:pt idx="7">
                  <c:v>372.42271499999998</c:v>
                </c:pt>
                <c:pt idx="8">
                  <c:v>368.69590049999999</c:v>
                </c:pt>
                <c:pt idx="9">
                  <c:v>367.88713035000001</c:v>
                </c:pt>
                <c:pt idx="10">
                  <c:v>374.520991245</c:v>
                </c:pt>
                <c:pt idx="11">
                  <c:v>402.56469387150003</c:v>
                </c:pt>
                <c:pt idx="12">
                  <c:v>402.39528571004996</c:v>
                </c:pt>
                <c:pt idx="13">
                  <c:v>395.07669999703495</c:v>
                </c:pt>
                <c:pt idx="14">
                  <c:v>398.05368999792444</c:v>
                </c:pt>
                <c:pt idx="15">
                  <c:v>428.03758299854712</c:v>
                </c:pt>
                <c:pt idx="16">
                  <c:v>425.62630809898297</c:v>
                </c:pt>
                <c:pt idx="17">
                  <c:v>426.63841566928807</c:v>
                </c:pt>
                <c:pt idx="18">
                  <c:v>447.14689096850162</c:v>
                </c:pt>
                <c:pt idx="19">
                  <c:v>475.00282367795114</c:v>
                </c:pt>
                <c:pt idx="20">
                  <c:v>485.50197657456579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5DE-42A4-9158-FAAA73ADF3B8}"/>
            </c:ext>
          </c:extLst>
        </c:ser>
        <c:ser>
          <c:idx val="2"/>
          <c:order val="2"/>
          <c:tx>
            <c:strRef>
              <c:f>ExpS!$D$2</c:f>
              <c:strCache>
                <c:ptCount val="1"/>
                <c:pt idx="0">
                  <c:v>alpha=0,8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ExpS!$A$3:$A$23</c:f>
              <c:strCache>
                <c:ptCount val="21"/>
                <c:pt idx="0">
                  <c:v>2018q1</c:v>
                </c:pt>
                <c:pt idx="1">
                  <c:v>2018q2</c:v>
                </c:pt>
                <c:pt idx="2">
                  <c:v>2018q3</c:v>
                </c:pt>
                <c:pt idx="3">
                  <c:v>2018q4</c:v>
                </c:pt>
                <c:pt idx="4">
                  <c:v>2019q1</c:v>
                </c:pt>
                <c:pt idx="5">
                  <c:v>2019q2</c:v>
                </c:pt>
                <c:pt idx="6">
                  <c:v>2019q3</c:v>
                </c:pt>
                <c:pt idx="7">
                  <c:v>2019q4</c:v>
                </c:pt>
                <c:pt idx="8">
                  <c:v>2020q1</c:v>
                </c:pt>
                <c:pt idx="9">
                  <c:v>2020q2</c:v>
                </c:pt>
                <c:pt idx="10">
                  <c:v>2020q3</c:v>
                </c:pt>
                <c:pt idx="11">
                  <c:v>2020q4</c:v>
                </c:pt>
                <c:pt idx="12">
                  <c:v>2021q1</c:v>
                </c:pt>
                <c:pt idx="13">
                  <c:v>2021q2</c:v>
                </c:pt>
                <c:pt idx="14">
                  <c:v>2021q3</c:v>
                </c:pt>
                <c:pt idx="15">
                  <c:v>2021q4</c:v>
                </c:pt>
                <c:pt idx="16">
                  <c:v>2022q1</c:v>
                </c:pt>
                <c:pt idx="17">
                  <c:v>2022q2</c:v>
                </c:pt>
                <c:pt idx="18">
                  <c:v>2022q3</c:v>
                </c:pt>
                <c:pt idx="19">
                  <c:v>2022q4</c:v>
                </c:pt>
                <c:pt idx="20">
                  <c:v>2023q1</c:v>
                </c:pt>
              </c:strCache>
            </c:strRef>
          </c:cat>
          <c:val>
            <c:numRef>
              <c:f>ExpS!$D$3:$D$23</c:f>
              <c:numCache>
                <c:formatCode>General</c:formatCode>
                <c:ptCount val="21"/>
                <c:pt idx="0">
                  <c:v>330</c:v>
                </c:pt>
                <c:pt idx="1">
                  <c:v>330</c:v>
                </c:pt>
                <c:pt idx="2">
                  <c:v>342</c:v>
                </c:pt>
                <c:pt idx="3">
                  <c:v>378.9</c:v>
                </c:pt>
                <c:pt idx="4">
                  <c:v>353.42999999999995</c:v>
                </c:pt>
                <c:pt idx="5">
                  <c:v>346.40099999999995</c:v>
                </c:pt>
                <c:pt idx="6">
                  <c:v>355.58069999999998</c:v>
                </c:pt>
                <c:pt idx="7">
                  <c:v>406.40648999999996</c:v>
                </c:pt>
                <c:pt idx="8">
                  <c:v>362.48454299999997</c:v>
                </c:pt>
                <c:pt idx="9">
                  <c:v>366.53918010000001</c:v>
                </c:pt>
                <c:pt idx="10">
                  <c:v>385.57742607</c:v>
                </c:pt>
                <c:pt idx="11">
                  <c:v>449.30419824900002</c:v>
                </c:pt>
                <c:pt idx="12">
                  <c:v>402.11293877430001</c:v>
                </c:pt>
                <c:pt idx="13">
                  <c:v>382.87905714201003</c:v>
                </c:pt>
                <c:pt idx="14">
                  <c:v>403.01533999940699</c:v>
                </c:pt>
                <c:pt idx="15">
                  <c:v>478.01073799958488</c:v>
                </c:pt>
                <c:pt idx="16">
                  <c:v>421.60751659970941</c:v>
                </c:pt>
                <c:pt idx="17">
                  <c:v>428.32526161979661</c:v>
                </c:pt>
                <c:pt idx="18">
                  <c:v>481.32768313385759</c:v>
                </c:pt>
                <c:pt idx="19">
                  <c:v>521.42937819370036</c:v>
                </c:pt>
                <c:pt idx="20">
                  <c:v>503.00056473559022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5DE-42A4-9158-FAAA73ADF3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06748128"/>
        <c:axId val="1206748544"/>
      </c:lineChart>
      <c:catAx>
        <c:axId val="1206748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206748544"/>
        <c:crosses val="autoZero"/>
        <c:auto val="1"/>
        <c:lblAlgn val="ctr"/>
        <c:lblOffset val="100"/>
        <c:noMultiLvlLbl val="0"/>
      </c:catAx>
      <c:valAx>
        <c:axId val="1206748544"/>
        <c:scaling>
          <c:orientation val="minMax"/>
          <c:max val="550"/>
          <c:min val="3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Revenue [Mio. Euros]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206748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ExpS!$F$2</c:f>
              <c:strCache>
                <c:ptCount val="1"/>
                <c:pt idx="0">
                  <c:v>Revenue [Mio. Euro]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ExpS!$E$3:$E$8</c:f>
              <c:numCache>
                <c:formatCode>General</c:formatCode>
                <c:ptCount val="6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</c:numCache>
            </c:numRef>
          </c:cat>
          <c:val>
            <c:numRef>
              <c:f>ExpS!$F$3:$F$8</c:f>
              <c:numCache>
                <c:formatCode>General</c:formatCode>
                <c:ptCount val="6"/>
                <c:pt idx="0">
                  <c:v>1419</c:v>
                </c:pt>
                <c:pt idx="1">
                  <c:v>1482</c:v>
                </c:pt>
                <c:pt idx="2">
                  <c:v>1626</c:v>
                </c:pt>
                <c:pt idx="3">
                  <c:v>1701</c:v>
                </c:pt>
                <c:pt idx="4">
                  <c:v>1974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D8-4F87-BBA4-EE3259C2A6C0}"/>
            </c:ext>
          </c:extLst>
        </c:ser>
        <c:ser>
          <c:idx val="1"/>
          <c:order val="1"/>
          <c:tx>
            <c:strRef>
              <c:f>ExpS!$G$2</c:f>
              <c:strCache>
                <c:ptCount val="1"/>
                <c:pt idx="0">
                  <c:v>alpha=0,3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ExpS!$E$3:$E$8</c:f>
              <c:numCache>
                <c:formatCode>General</c:formatCode>
                <c:ptCount val="6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</c:numCache>
            </c:numRef>
          </c:cat>
          <c:val>
            <c:numRef>
              <c:f>ExpS!$G$3:$G$8</c:f>
              <c:numCache>
                <c:formatCode>General</c:formatCode>
                <c:ptCount val="6"/>
                <c:pt idx="0">
                  <c:v>1419</c:v>
                </c:pt>
                <c:pt idx="1">
                  <c:v>1419</c:v>
                </c:pt>
                <c:pt idx="2">
                  <c:v>1437.8999999999999</c:v>
                </c:pt>
                <c:pt idx="3">
                  <c:v>1494.33</c:v>
                </c:pt>
                <c:pt idx="4">
                  <c:v>1556.3309999999999</c:v>
                </c:pt>
                <c:pt idx="5">
                  <c:v>1681.6316999999999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D8-4F87-BBA4-EE3259C2A6C0}"/>
            </c:ext>
          </c:extLst>
        </c:ser>
        <c:ser>
          <c:idx val="2"/>
          <c:order val="2"/>
          <c:tx>
            <c:strRef>
              <c:f>ExpS!$H$2</c:f>
              <c:strCache>
                <c:ptCount val="1"/>
                <c:pt idx="0">
                  <c:v>alpha=0,8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ExpS!$E$3:$E$8</c:f>
              <c:numCache>
                <c:formatCode>General</c:formatCode>
                <c:ptCount val="6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</c:numCache>
            </c:numRef>
          </c:cat>
          <c:val>
            <c:numRef>
              <c:f>ExpS!$H$3:$H$8</c:f>
              <c:numCache>
                <c:formatCode>General</c:formatCode>
                <c:ptCount val="6"/>
                <c:pt idx="0">
                  <c:v>1419</c:v>
                </c:pt>
                <c:pt idx="1">
                  <c:v>1419</c:v>
                </c:pt>
                <c:pt idx="2">
                  <c:v>1469.4</c:v>
                </c:pt>
                <c:pt idx="3">
                  <c:v>1588.38</c:v>
                </c:pt>
                <c:pt idx="4">
                  <c:v>1659.6660000000002</c:v>
                </c:pt>
                <c:pt idx="5">
                  <c:v>1890.4661999999998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D8-4F87-BBA4-EE3259C2A6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4103104"/>
        <c:axId val="1304104352"/>
      </c:lineChart>
      <c:catAx>
        <c:axId val="1304103104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04104352"/>
        <c:crosses val="autoZero"/>
        <c:auto val="1"/>
        <c:lblAlgn val="ctr"/>
        <c:lblOffset val="100"/>
        <c:noMultiLvlLbl val="0"/>
      </c:catAx>
      <c:valAx>
        <c:axId val="1304104352"/>
        <c:scaling>
          <c:orientation val="minMax"/>
          <c:max val="2000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Yearly Revenue [Mio. Euros]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041031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LinA!$B$2</c:f>
              <c:strCache>
                <c:ptCount val="1"/>
                <c:pt idx="0">
                  <c:v>Revenue [Mio. Euro]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9278193350831146"/>
                  <c:y val="-0.1085130504520268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cat>
            <c:strRef>
              <c:f>LinA!$A$3:$A$22</c:f>
              <c:strCache>
                <c:ptCount val="20"/>
                <c:pt idx="0">
                  <c:v>2018q1</c:v>
                </c:pt>
                <c:pt idx="1">
                  <c:v>2018q2</c:v>
                </c:pt>
                <c:pt idx="2">
                  <c:v>2018q3</c:v>
                </c:pt>
                <c:pt idx="3">
                  <c:v>2018q4</c:v>
                </c:pt>
                <c:pt idx="4">
                  <c:v>2019q1</c:v>
                </c:pt>
                <c:pt idx="5">
                  <c:v>2019q2</c:v>
                </c:pt>
                <c:pt idx="6">
                  <c:v>2019q3</c:v>
                </c:pt>
                <c:pt idx="7">
                  <c:v>2019q4</c:v>
                </c:pt>
                <c:pt idx="8">
                  <c:v>2020q1</c:v>
                </c:pt>
                <c:pt idx="9">
                  <c:v>2020q2</c:v>
                </c:pt>
                <c:pt idx="10">
                  <c:v>2020q3</c:v>
                </c:pt>
                <c:pt idx="11">
                  <c:v>2020q4</c:v>
                </c:pt>
                <c:pt idx="12">
                  <c:v>2021q1</c:v>
                </c:pt>
                <c:pt idx="13">
                  <c:v>2021q2</c:v>
                </c:pt>
                <c:pt idx="14">
                  <c:v>2021q3</c:v>
                </c:pt>
                <c:pt idx="15">
                  <c:v>2021q4</c:v>
                </c:pt>
                <c:pt idx="16">
                  <c:v>2022q1</c:v>
                </c:pt>
                <c:pt idx="17">
                  <c:v>2022q2</c:v>
                </c:pt>
                <c:pt idx="18">
                  <c:v>2022q3</c:v>
                </c:pt>
                <c:pt idx="19">
                  <c:v>2022q4</c:v>
                </c:pt>
              </c:strCache>
            </c:strRef>
          </c:cat>
          <c:val>
            <c:numRef>
              <c:f>LinA!$B$3:$B$22</c:f>
              <c:numCache>
                <c:formatCode>General</c:formatCode>
                <c:ptCount val="20"/>
                <c:pt idx="0">
                  <c:v>330</c:v>
                </c:pt>
                <c:pt idx="1">
                  <c:v>345</c:v>
                </c:pt>
                <c:pt idx="2">
                  <c:v>390</c:v>
                </c:pt>
                <c:pt idx="3">
                  <c:v>354</c:v>
                </c:pt>
                <c:pt idx="4">
                  <c:v>345</c:v>
                </c:pt>
                <c:pt idx="5">
                  <c:v>357</c:v>
                </c:pt>
                <c:pt idx="6">
                  <c:v>420</c:v>
                </c:pt>
                <c:pt idx="7">
                  <c:v>360</c:v>
                </c:pt>
                <c:pt idx="8">
                  <c:v>366</c:v>
                </c:pt>
                <c:pt idx="9">
                  <c:v>390</c:v>
                </c:pt>
                <c:pt idx="10">
                  <c:v>468</c:v>
                </c:pt>
                <c:pt idx="11">
                  <c:v>402</c:v>
                </c:pt>
                <c:pt idx="12">
                  <c:v>378</c:v>
                </c:pt>
                <c:pt idx="13">
                  <c:v>405</c:v>
                </c:pt>
                <c:pt idx="14">
                  <c:v>498</c:v>
                </c:pt>
                <c:pt idx="15">
                  <c:v>420</c:v>
                </c:pt>
                <c:pt idx="16">
                  <c:v>429</c:v>
                </c:pt>
                <c:pt idx="17">
                  <c:v>495</c:v>
                </c:pt>
                <c:pt idx="18">
                  <c:v>540</c:v>
                </c:pt>
                <c:pt idx="19">
                  <c:v>510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B6-485F-81B3-62F1C4F5DC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4101856"/>
        <c:axId val="1206731072"/>
      </c:lineChart>
      <c:catAx>
        <c:axId val="1304101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206731072"/>
        <c:crosses val="autoZero"/>
        <c:auto val="1"/>
        <c:lblAlgn val="ctr"/>
        <c:lblOffset val="100"/>
        <c:noMultiLvlLbl val="0"/>
      </c:catAx>
      <c:valAx>
        <c:axId val="1206731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04101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'GR2'!$B$3</c:f>
              <c:strCache>
                <c:ptCount val="1"/>
                <c:pt idx="0">
                  <c:v>Revenue [Mio. Euro]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'GR2'!$A$4:$A$27</c:f>
              <c:strCache>
                <c:ptCount val="24"/>
                <c:pt idx="0">
                  <c:v>2018q1</c:v>
                </c:pt>
                <c:pt idx="1">
                  <c:v>2018q2</c:v>
                </c:pt>
                <c:pt idx="2">
                  <c:v>2018q3</c:v>
                </c:pt>
                <c:pt idx="3">
                  <c:v>2018q4</c:v>
                </c:pt>
                <c:pt idx="4">
                  <c:v>2019q1</c:v>
                </c:pt>
                <c:pt idx="5">
                  <c:v>2019q2</c:v>
                </c:pt>
                <c:pt idx="6">
                  <c:v>2019q3</c:v>
                </c:pt>
                <c:pt idx="7">
                  <c:v>2019q4</c:v>
                </c:pt>
                <c:pt idx="8">
                  <c:v>2020q1</c:v>
                </c:pt>
                <c:pt idx="9">
                  <c:v>2020q2</c:v>
                </c:pt>
                <c:pt idx="10">
                  <c:v>2020q3</c:v>
                </c:pt>
                <c:pt idx="11">
                  <c:v>2020q4</c:v>
                </c:pt>
                <c:pt idx="12">
                  <c:v>2021q1</c:v>
                </c:pt>
                <c:pt idx="13">
                  <c:v>2021q2</c:v>
                </c:pt>
                <c:pt idx="14">
                  <c:v>2021q3</c:v>
                </c:pt>
                <c:pt idx="15">
                  <c:v>2021q4</c:v>
                </c:pt>
                <c:pt idx="16">
                  <c:v>2022q1</c:v>
                </c:pt>
                <c:pt idx="17">
                  <c:v>2022q2</c:v>
                </c:pt>
                <c:pt idx="18">
                  <c:v>2022q3</c:v>
                </c:pt>
                <c:pt idx="19">
                  <c:v>2022q4</c:v>
                </c:pt>
                <c:pt idx="20">
                  <c:v>2023q1</c:v>
                </c:pt>
                <c:pt idx="21">
                  <c:v>2023q2</c:v>
                </c:pt>
                <c:pt idx="22">
                  <c:v>2023q3</c:v>
                </c:pt>
                <c:pt idx="23">
                  <c:v>2023q4</c:v>
                </c:pt>
              </c:strCache>
            </c:strRef>
          </c:cat>
          <c:val>
            <c:numRef>
              <c:f>'GR2'!$B$4:$B$27</c:f>
              <c:numCache>
                <c:formatCode>General</c:formatCode>
                <c:ptCount val="24"/>
                <c:pt idx="0">
                  <c:v>330</c:v>
                </c:pt>
                <c:pt idx="1">
                  <c:v>345</c:v>
                </c:pt>
                <c:pt idx="2">
                  <c:v>390</c:v>
                </c:pt>
                <c:pt idx="3">
                  <c:v>354</c:v>
                </c:pt>
                <c:pt idx="4">
                  <c:v>345</c:v>
                </c:pt>
                <c:pt idx="5">
                  <c:v>357</c:v>
                </c:pt>
                <c:pt idx="6">
                  <c:v>420</c:v>
                </c:pt>
                <c:pt idx="7">
                  <c:v>360</c:v>
                </c:pt>
                <c:pt idx="8">
                  <c:v>366</c:v>
                </c:pt>
                <c:pt idx="9">
                  <c:v>390</c:v>
                </c:pt>
                <c:pt idx="10">
                  <c:v>468</c:v>
                </c:pt>
                <c:pt idx="11">
                  <c:v>402</c:v>
                </c:pt>
                <c:pt idx="12">
                  <c:v>378</c:v>
                </c:pt>
                <c:pt idx="13">
                  <c:v>405</c:v>
                </c:pt>
                <c:pt idx="14">
                  <c:v>498</c:v>
                </c:pt>
                <c:pt idx="15">
                  <c:v>420</c:v>
                </c:pt>
                <c:pt idx="16">
                  <c:v>429</c:v>
                </c:pt>
                <c:pt idx="17">
                  <c:v>495</c:v>
                </c:pt>
                <c:pt idx="18">
                  <c:v>540</c:v>
                </c:pt>
                <c:pt idx="19">
                  <c:v>510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994-4622-8FD3-40970446D445}"/>
            </c:ext>
          </c:extLst>
        </c:ser>
        <c:ser>
          <c:idx val="2"/>
          <c:order val="2"/>
          <c:tx>
            <c:strRef>
              <c:f>'GR2'!$D$3</c:f>
              <c:strCache>
                <c:ptCount val="1"/>
                <c:pt idx="0">
                  <c:v>Forecast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'GR2'!$A$4:$A$27</c:f>
              <c:strCache>
                <c:ptCount val="24"/>
                <c:pt idx="0">
                  <c:v>2018q1</c:v>
                </c:pt>
                <c:pt idx="1">
                  <c:v>2018q2</c:v>
                </c:pt>
                <c:pt idx="2">
                  <c:v>2018q3</c:v>
                </c:pt>
                <c:pt idx="3">
                  <c:v>2018q4</c:v>
                </c:pt>
                <c:pt idx="4">
                  <c:v>2019q1</c:v>
                </c:pt>
                <c:pt idx="5">
                  <c:v>2019q2</c:v>
                </c:pt>
                <c:pt idx="6">
                  <c:v>2019q3</c:v>
                </c:pt>
                <c:pt idx="7">
                  <c:v>2019q4</c:v>
                </c:pt>
                <c:pt idx="8">
                  <c:v>2020q1</c:v>
                </c:pt>
                <c:pt idx="9">
                  <c:v>2020q2</c:v>
                </c:pt>
                <c:pt idx="10">
                  <c:v>2020q3</c:v>
                </c:pt>
                <c:pt idx="11">
                  <c:v>2020q4</c:v>
                </c:pt>
                <c:pt idx="12">
                  <c:v>2021q1</c:v>
                </c:pt>
                <c:pt idx="13">
                  <c:v>2021q2</c:v>
                </c:pt>
                <c:pt idx="14">
                  <c:v>2021q3</c:v>
                </c:pt>
                <c:pt idx="15">
                  <c:v>2021q4</c:v>
                </c:pt>
                <c:pt idx="16">
                  <c:v>2022q1</c:v>
                </c:pt>
                <c:pt idx="17">
                  <c:v>2022q2</c:v>
                </c:pt>
                <c:pt idx="18">
                  <c:v>2022q3</c:v>
                </c:pt>
                <c:pt idx="19">
                  <c:v>2022q4</c:v>
                </c:pt>
                <c:pt idx="20">
                  <c:v>2023q1</c:v>
                </c:pt>
                <c:pt idx="21">
                  <c:v>2023q2</c:v>
                </c:pt>
                <c:pt idx="22">
                  <c:v>2023q3</c:v>
                </c:pt>
                <c:pt idx="23">
                  <c:v>2023q4</c:v>
                </c:pt>
              </c:strCache>
            </c:strRef>
          </c:cat>
          <c:val>
            <c:numRef>
              <c:f>'GR2'!$D$4:$D$27</c:f>
              <c:numCache>
                <c:formatCode>General</c:formatCode>
                <c:ptCount val="24"/>
                <c:pt idx="0">
                  <c:v>330</c:v>
                </c:pt>
                <c:pt idx="1">
                  <c:v>337.64806725448852</c:v>
                </c:pt>
                <c:pt idx="2">
                  <c:v>345.4733858202776</c:v>
                </c:pt>
                <c:pt idx="3">
                  <c:v>353.48006366691197</c:v>
                </c:pt>
                <c:pt idx="4">
                  <c:v>361.67230397007995</c:v>
                </c:pt>
                <c:pt idx="5">
                  <c:v>370.05440731810722</c:v>
                </c:pt>
                <c:pt idx="6">
                  <c:v>378.63077396958835</c:v>
                </c:pt>
                <c:pt idx="7">
                  <c:v>387.40590616334123</c:v>
                </c:pt>
                <c:pt idx="8">
                  <c:v>396.38441048189668</c:v>
                </c:pt>
                <c:pt idx="9">
                  <c:v>405.57100026976434</c:v>
                </c:pt>
                <c:pt idx="10">
                  <c:v>414.97049810774416</c:v>
                </c:pt>
                <c:pt idx="11">
                  <c:v>424.58783834458245</c:v>
                </c:pt>
                <c:pt idx="12">
                  <c:v>434.42806968730144</c:v>
                </c:pt>
                <c:pt idx="13">
                  <c:v>444.49635785156238</c:v>
                </c:pt>
                <c:pt idx="14">
                  <c:v>454.79798827345314</c:v>
                </c:pt>
                <c:pt idx="15">
                  <c:v>465.33836888412424</c:v>
                </c:pt>
                <c:pt idx="16">
                  <c:v>476.12303294872964</c:v>
                </c:pt>
                <c:pt idx="17">
                  <c:v>487.15764197116283</c:v>
                </c:pt>
                <c:pt idx="18">
                  <c:v>498.44798866611285</c:v>
                </c:pt>
                <c:pt idx="19">
                  <c:v>510.00000000000063</c:v>
                </c:pt>
                <c:pt idx="20">
                  <c:v>521.81974030239201</c:v>
                </c:pt>
                <c:pt idx="21">
                  <c:v>533.91341444952059</c:v>
                </c:pt>
                <c:pt idx="22">
                  <c:v>546.28737112159195</c:v>
                </c:pt>
                <c:pt idx="23">
                  <c:v>558.94810613557888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94-4622-8FD3-40970446D4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54942192"/>
        <c:axId val="1154938864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'GR2'!$C$3</c15:sqref>
                        </c15:formulaRef>
                      </c:ext>
                    </c:extLst>
                    <c:strCache>
                      <c:ptCount val="1"/>
                      <c:pt idx="0">
                        <c:v>GF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'GR2'!$A$4:$A$27</c15:sqref>
                        </c15:formulaRef>
                      </c:ext>
                    </c:extLst>
                    <c:strCache>
                      <c:ptCount val="24"/>
                      <c:pt idx="0">
                        <c:v>2018q1</c:v>
                      </c:pt>
                      <c:pt idx="1">
                        <c:v>2018q2</c:v>
                      </c:pt>
                      <c:pt idx="2">
                        <c:v>2018q3</c:v>
                      </c:pt>
                      <c:pt idx="3">
                        <c:v>2018q4</c:v>
                      </c:pt>
                      <c:pt idx="4">
                        <c:v>2019q1</c:v>
                      </c:pt>
                      <c:pt idx="5">
                        <c:v>2019q2</c:v>
                      </c:pt>
                      <c:pt idx="6">
                        <c:v>2019q3</c:v>
                      </c:pt>
                      <c:pt idx="7">
                        <c:v>2019q4</c:v>
                      </c:pt>
                      <c:pt idx="8">
                        <c:v>2020q1</c:v>
                      </c:pt>
                      <c:pt idx="9">
                        <c:v>2020q2</c:v>
                      </c:pt>
                      <c:pt idx="10">
                        <c:v>2020q3</c:v>
                      </c:pt>
                      <c:pt idx="11">
                        <c:v>2020q4</c:v>
                      </c:pt>
                      <c:pt idx="12">
                        <c:v>2021q1</c:v>
                      </c:pt>
                      <c:pt idx="13">
                        <c:v>2021q2</c:v>
                      </c:pt>
                      <c:pt idx="14">
                        <c:v>2021q3</c:v>
                      </c:pt>
                      <c:pt idx="15">
                        <c:v>2021q4</c:v>
                      </c:pt>
                      <c:pt idx="16">
                        <c:v>2022q1</c:v>
                      </c:pt>
                      <c:pt idx="17">
                        <c:v>2022q2</c:v>
                      </c:pt>
                      <c:pt idx="18">
                        <c:v>2022q3</c:v>
                      </c:pt>
                      <c:pt idx="19">
                        <c:v>2022q4</c:v>
                      </c:pt>
                      <c:pt idx="20">
                        <c:v>2023q1</c:v>
                      </c:pt>
                      <c:pt idx="21">
                        <c:v>2023q2</c:v>
                      </c:pt>
                      <c:pt idx="22">
                        <c:v>2023q3</c:v>
                      </c:pt>
                      <c:pt idx="23">
                        <c:v>2023q4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'GR2'!$C$4:$C$27</c15:sqref>
                        </c15:formulaRef>
                      </c:ext>
                    </c:extLst>
                    <c:numCache>
                      <c:formatCode>General</c:formatCode>
                      <c:ptCount val="24"/>
                      <c:pt idx="1">
                        <c:v>1.0454545454545454</c:v>
                      </c:pt>
                      <c:pt idx="2">
                        <c:v>1.1304347826086956</c:v>
                      </c:pt>
                      <c:pt idx="3">
                        <c:v>0.90769230769230769</c:v>
                      </c:pt>
                      <c:pt idx="4">
                        <c:v>0.97457627118644063</c:v>
                      </c:pt>
                      <c:pt idx="5">
                        <c:v>1.0347826086956522</c:v>
                      </c:pt>
                      <c:pt idx="6">
                        <c:v>1.1764705882352942</c:v>
                      </c:pt>
                      <c:pt idx="7">
                        <c:v>0.8571428571428571</c:v>
                      </c:pt>
                      <c:pt idx="8">
                        <c:v>1.0166666666666666</c:v>
                      </c:pt>
                      <c:pt idx="9">
                        <c:v>1.0655737704918034</c:v>
                      </c:pt>
                      <c:pt idx="10">
                        <c:v>1.2</c:v>
                      </c:pt>
                      <c:pt idx="11">
                        <c:v>0.85897435897435892</c:v>
                      </c:pt>
                      <c:pt idx="12">
                        <c:v>0.94029850746268662</c:v>
                      </c:pt>
                      <c:pt idx="13">
                        <c:v>1.0714285714285714</c:v>
                      </c:pt>
                      <c:pt idx="14">
                        <c:v>1.2296296296296296</c:v>
                      </c:pt>
                      <c:pt idx="15">
                        <c:v>0.84337349397590367</c:v>
                      </c:pt>
                      <c:pt idx="16">
                        <c:v>1.0214285714285714</c:v>
                      </c:pt>
                      <c:pt idx="17">
                        <c:v>1.1538461538461537</c:v>
                      </c:pt>
                      <c:pt idx="18">
                        <c:v>1.0909090909090908</c:v>
                      </c:pt>
                      <c:pt idx="19">
                        <c:v>0.94444444444444442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A994-4622-8FD3-40970446D445}"/>
                  </c:ext>
                </c:extLst>
              </c15:ser>
            </c15:filteredLineSeries>
          </c:ext>
        </c:extLst>
      </c:lineChart>
      <c:catAx>
        <c:axId val="1154942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154938864"/>
        <c:crosses val="autoZero"/>
        <c:auto val="1"/>
        <c:lblAlgn val="ctr"/>
        <c:lblOffset val="100"/>
        <c:noMultiLvlLbl val="0"/>
      </c:catAx>
      <c:valAx>
        <c:axId val="1154938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Revenue [Mio. Euros]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154942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'GR2'!$F$3</c:f>
              <c:strCache>
                <c:ptCount val="1"/>
                <c:pt idx="0">
                  <c:v>Revenue [Mio. Euro]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'GR2'!$E$4:$E$9</c:f>
              <c:numCache>
                <c:formatCode>General</c:formatCode>
                <c:ptCount val="6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</c:numCache>
            </c:numRef>
          </c:cat>
          <c:val>
            <c:numRef>
              <c:f>'GR2'!$F$4:$F$9</c:f>
              <c:numCache>
                <c:formatCode>General</c:formatCode>
                <c:ptCount val="6"/>
                <c:pt idx="0">
                  <c:v>1419</c:v>
                </c:pt>
                <c:pt idx="1">
                  <c:v>1482</c:v>
                </c:pt>
                <c:pt idx="2">
                  <c:v>1626</c:v>
                </c:pt>
                <c:pt idx="3">
                  <c:v>1701</c:v>
                </c:pt>
                <c:pt idx="4">
                  <c:v>1974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EB-4B5E-9B17-CAF4432BF6B8}"/>
            </c:ext>
          </c:extLst>
        </c:ser>
        <c:ser>
          <c:idx val="2"/>
          <c:order val="2"/>
          <c:tx>
            <c:strRef>
              <c:f>'GR2'!$H$3</c:f>
              <c:strCache>
                <c:ptCount val="1"/>
                <c:pt idx="0">
                  <c:v>Forecast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'GR2'!$E$4:$E$9</c:f>
              <c:numCache>
                <c:formatCode>General</c:formatCode>
                <c:ptCount val="6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</c:numCache>
            </c:numRef>
          </c:cat>
          <c:val>
            <c:numRef>
              <c:f>'GR2'!$H$4:$H$9</c:f>
              <c:numCache>
                <c:formatCode>General</c:formatCode>
                <c:ptCount val="6"/>
                <c:pt idx="0">
                  <c:v>1419</c:v>
                </c:pt>
                <c:pt idx="1">
                  <c:v>1541.0743204440207</c:v>
                </c:pt>
                <c:pt idx="2">
                  <c:v>1673.6505011501058</c:v>
                </c:pt>
                <c:pt idx="3">
                  <c:v>1817.6320005078885</c:v>
                </c:pt>
                <c:pt idx="4">
                  <c:v>1974</c:v>
                </c:pt>
                <c:pt idx="5">
                  <c:v>2143.8200905965446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EB-4B5E-9B17-CAF4432BF6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87173120"/>
        <c:axId val="1187160640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'GR2'!$G$3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'GR2'!$E$4:$E$9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2018</c:v>
                      </c:pt>
                      <c:pt idx="1">
                        <c:v>2019</c:v>
                      </c:pt>
                      <c:pt idx="2">
                        <c:v>2020</c:v>
                      </c:pt>
                      <c:pt idx="3">
                        <c:v>2021</c:v>
                      </c:pt>
                      <c:pt idx="4">
                        <c:v>2022</c:v>
                      </c:pt>
                      <c:pt idx="5">
                        <c:v>2023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'GR2'!$G$4:$G$9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1">
                        <c:v>1.0443974630021142</c:v>
                      </c:pt>
                      <c:pt idx="2">
                        <c:v>1.097165991902834</c:v>
                      </c:pt>
                      <c:pt idx="3">
                        <c:v>1.0461254612546125</c:v>
                      </c:pt>
                      <c:pt idx="4">
                        <c:v>1.1604938271604939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A8EB-4B5E-9B17-CAF4432BF6B8}"/>
                  </c:ext>
                </c:extLst>
              </c15:ser>
            </c15:filteredLineSeries>
          </c:ext>
        </c:extLst>
      </c:lineChart>
      <c:catAx>
        <c:axId val="1187173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187160640"/>
        <c:crosses val="autoZero"/>
        <c:auto val="1"/>
        <c:lblAlgn val="ctr"/>
        <c:lblOffset val="100"/>
        <c:noMultiLvlLbl val="0"/>
      </c:catAx>
      <c:valAx>
        <c:axId val="1187160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Yearly Revenue [Mio. Euros]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1871731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Overall_Forecast!$B$2</c:f>
              <c:strCache>
                <c:ptCount val="1"/>
                <c:pt idx="0">
                  <c:v>Revenue [Mio. Euro]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Overall_Forecast!$A$3:$A$26</c:f>
              <c:strCache>
                <c:ptCount val="24"/>
                <c:pt idx="0">
                  <c:v>2018q1</c:v>
                </c:pt>
                <c:pt idx="1">
                  <c:v>2018q2</c:v>
                </c:pt>
                <c:pt idx="2">
                  <c:v>2018q3</c:v>
                </c:pt>
                <c:pt idx="3">
                  <c:v>2018q4</c:v>
                </c:pt>
                <c:pt idx="4">
                  <c:v>2019q1</c:v>
                </c:pt>
                <c:pt idx="5">
                  <c:v>2019q2</c:v>
                </c:pt>
                <c:pt idx="6">
                  <c:v>2019q3</c:v>
                </c:pt>
                <c:pt idx="7">
                  <c:v>2019q4</c:v>
                </c:pt>
                <c:pt idx="8">
                  <c:v>2020q1</c:v>
                </c:pt>
                <c:pt idx="9">
                  <c:v>2020q2</c:v>
                </c:pt>
                <c:pt idx="10">
                  <c:v>2020q3</c:v>
                </c:pt>
                <c:pt idx="11">
                  <c:v>2020q4</c:v>
                </c:pt>
                <c:pt idx="12">
                  <c:v>2021q1</c:v>
                </c:pt>
                <c:pt idx="13">
                  <c:v>2021q2</c:v>
                </c:pt>
                <c:pt idx="14">
                  <c:v>2021q3</c:v>
                </c:pt>
                <c:pt idx="15">
                  <c:v>2021q4</c:v>
                </c:pt>
                <c:pt idx="16">
                  <c:v>2022q1</c:v>
                </c:pt>
                <c:pt idx="17">
                  <c:v>2022q2</c:v>
                </c:pt>
                <c:pt idx="18">
                  <c:v>2022q3</c:v>
                </c:pt>
                <c:pt idx="19">
                  <c:v>2022q4</c:v>
                </c:pt>
                <c:pt idx="20">
                  <c:v>2023q1</c:v>
                </c:pt>
                <c:pt idx="21">
                  <c:v>2023q2</c:v>
                </c:pt>
                <c:pt idx="22">
                  <c:v>2023q3</c:v>
                </c:pt>
                <c:pt idx="23">
                  <c:v>2023q4</c:v>
                </c:pt>
              </c:strCache>
            </c:strRef>
          </c:cat>
          <c:val>
            <c:numRef>
              <c:f>Overall_Forecast!$B$3:$B$26</c:f>
              <c:numCache>
                <c:formatCode>General</c:formatCode>
                <c:ptCount val="24"/>
                <c:pt idx="0">
                  <c:v>330</c:v>
                </c:pt>
                <c:pt idx="1">
                  <c:v>345</c:v>
                </c:pt>
                <c:pt idx="2">
                  <c:v>390</c:v>
                </c:pt>
                <c:pt idx="3">
                  <c:v>354</c:v>
                </c:pt>
                <c:pt idx="4">
                  <c:v>345</c:v>
                </c:pt>
                <c:pt idx="5">
                  <c:v>357</c:v>
                </c:pt>
                <c:pt idx="6">
                  <c:v>420</c:v>
                </c:pt>
                <c:pt idx="7">
                  <c:v>360</c:v>
                </c:pt>
                <c:pt idx="8">
                  <c:v>366</c:v>
                </c:pt>
                <c:pt idx="9">
                  <c:v>390</c:v>
                </c:pt>
                <c:pt idx="10">
                  <c:v>468</c:v>
                </c:pt>
                <c:pt idx="11">
                  <c:v>402</c:v>
                </c:pt>
                <c:pt idx="12">
                  <c:v>378</c:v>
                </c:pt>
                <c:pt idx="13">
                  <c:v>405</c:v>
                </c:pt>
                <c:pt idx="14">
                  <c:v>498</c:v>
                </c:pt>
                <c:pt idx="15">
                  <c:v>420</c:v>
                </c:pt>
                <c:pt idx="16">
                  <c:v>429</c:v>
                </c:pt>
                <c:pt idx="17">
                  <c:v>495</c:v>
                </c:pt>
                <c:pt idx="18">
                  <c:v>540</c:v>
                </c:pt>
                <c:pt idx="19">
                  <c:v>510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BE1-45D4-9D9B-D38CAE5BD562}"/>
            </c:ext>
          </c:extLst>
        </c:ser>
        <c:ser>
          <c:idx val="1"/>
          <c:order val="1"/>
          <c:tx>
            <c:strRef>
              <c:f>Overall_Forecast!$C$2</c:f>
              <c:strCache>
                <c:ptCount val="1"/>
                <c:pt idx="0">
                  <c:v>alpha=0,3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Overall_Forecast!$A$3:$A$26</c:f>
              <c:strCache>
                <c:ptCount val="24"/>
                <c:pt idx="0">
                  <c:v>2018q1</c:v>
                </c:pt>
                <c:pt idx="1">
                  <c:v>2018q2</c:v>
                </c:pt>
                <c:pt idx="2">
                  <c:v>2018q3</c:v>
                </c:pt>
                <c:pt idx="3">
                  <c:v>2018q4</c:v>
                </c:pt>
                <c:pt idx="4">
                  <c:v>2019q1</c:v>
                </c:pt>
                <c:pt idx="5">
                  <c:v>2019q2</c:v>
                </c:pt>
                <c:pt idx="6">
                  <c:v>2019q3</c:v>
                </c:pt>
                <c:pt idx="7">
                  <c:v>2019q4</c:v>
                </c:pt>
                <c:pt idx="8">
                  <c:v>2020q1</c:v>
                </c:pt>
                <c:pt idx="9">
                  <c:v>2020q2</c:v>
                </c:pt>
                <c:pt idx="10">
                  <c:v>2020q3</c:v>
                </c:pt>
                <c:pt idx="11">
                  <c:v>2020q4</c:v>
                </c:pt>
                <c:pt idx="12">
                  <c:v>2021q1</c:v>
                </c:pt>
                <c:pt idx="13">
                  <c:v>2021q2</c:v>
                </c:pt>
                <c:pt idx="14">
                  <c:v>2021q3</c:v>
                </c:pt>
                <c:pt idx="15">
                  <c:v>2021q4</c:v>
                </c:pt>
                <c:pt idx="16">
                  <c:v>2022q1</c:v>
                </c:pt>
                <c:pt idx="17">
                  <c:v>2022q2</c:v>
                </c:pt>
                <c:pt idx="18">
                  <c:v>2022q3</c:v>
                </c:pt>
                <c:pt idx="19">
                  <c:v>2022q4</c:v>
                </c:pt>
                <c:pt idx="20">
                  <c:v>2023q1</c:v>
                </c:pt>
                <c:pt idx="21">
                  <c:v>2023q2</c:v>
                </c:pt>
                <c:pt idx="22">
                  <c:v>2023q3</c:v>
                </c:pt>
                <c:pt idx="23">
                  <c:v>2023q4</c:v>
                </c:pt>
              </c:strCache>
            </c:strRef>
          </c:cat>
          <c:val>
            <c:numRef>
              <c:f>Overall_Forecast!$C$3:$C$26</c:f>
              <c:numCache>
                <c:formatCode>General</c:formatCode>
                <c:ptCount val="24"/>
                <c:pt idx="20">
                  <c:v>380.0458593192489</c:v>
                </c:pt>
                <c:pt idx="21">
                  <c:v>407.87208961574129</c:v>
                </c:pt>
                <c:pt idx="22">
                  <c:v>475.02406563716602</c:v>
                </c:pt>
                <c:pt idx="23">
                  <c:v>418.68968542784381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BE1-45D4-9D9B-D38CAE5BD562}"/>
            </c:ext>
          </c:extLst>
        </c:ser>
        <c:ser>
          <c:idx val="2"/>
          <c:order val="2"/>
          <c:tx>
            <c:strRef>
              <c:f>Overall_Forecast!$D$2</c:f>
              <c:strCache>
                <c:ptCount val="1"/>
                <c:pt idx="0">
                  <c:v>alpha=0,8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Overall_Forecast!$A$3:$A$26</c:f>
              <c:strCache>
                <c:ptCount val="24"/>
                <c:pt idx="0">
                  <c:v>2018q1</c:v>
                </c:pt>
                <c:pt idx="1">
                  <c:v>2018q2</c:v>
                </c:pt>
                <c:pt idx="2">
                  <c:v>2018q3</c:v>
                </c:pt>
                <c:pt idx="3">
                  <c:v>2018q4</c:v>
                </c:pt>
                <c:pt idx="4">
                  <c:v>2019q1</c:v>
                </c:pt>
                <c:pt idx="5">
                  <c:v>2019q2</c:v>
                </c:pt>
                <c:pt idx="6">
                  <c:v>2019q3</c:v>
                </c:pt>
                <c:pt idx="7">
                  <c:v>2019q4</c:v>
                </c:pt>
                <c:pt idx="8">
                  <c:v>2020q1</c:v>
                </c:pt>
                <c:pt idx="9">
                  <c:v>2020q2</c:v>
                </c:pt>
                <c:pt idx="10">
                  <c:v>2020q3</c:v>
                </c:pt>
                <c:pt idx="11">
                  <c:v>2020q4</c:v>
                </c:pt>
                <c:pt idx="12">
                  <c:v>2021q1</c:v>
                </c:pt>
                <c:pt idx="13">
                  <c:v>2021q2</c:v>
                </c:pt>
                <c:pt idx="14">
                  <c:v>2021q3</c:v>
                </c:pt>
                <c:pt idx="15">
                  <c:v>2021q4</c:v>
                </c:pt>
                <c:pt idx="16">
                  <c:v>2022q1</c:v>
                </c:pt>
                <c:pt idx="17">
                  <c:v>2022q2</c:v>
                </c:pt>
                <c:pt idx="18">
                  <c:v>2022q3</c:v>
                </c:pt>
                <c:pt idx="19">
                  <c:v>2022q4</c:v>
                </c:pt>
                <c:pt idx="20">
                  <c:v>2023q1</c:v>
                </c:pt>
                <c:pt idx="21">
                  <c:v>2023q2</c:v>
                </c:pt>
                <c:pt idx="22">
                  <c:v>2023q3</c:v>
                </c:pt>
                <c:pt idx="23">
                  <c:v>2023q4</c:v>
                </c:pt>
              </c:strCache>
            </c:strRef>
          </c:cat>
          <c:val>
            <c:numRef>
              <c:f>Overall_Forecast!$D$3:$D$26</c:f>
              <c:numCache>
                <c:formatCode>General</c:formatCode>
                <c:ptCount val="24"/>
                <c:pt idx="20">
                  <c:v>427.24209557478906</c:v>
                </c:pt>
                <c:pt idx="21">
                  <c:v>458.52394394202361</c:v>
                </c:pt>
                <c:pt idx="22">
                  <c:v>534.01523072718226</c:v>
                </c:pt>
                <c:pt idx="23">
                  <c:v>470.68492975600498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BE1-45D4-9D9B-D38CAE5BD562}"/>
            </c:ext>
          </c:extLst>
        </c:ser>
        <c:ser>
          <c:idx val="3"/>
          <c:order val="3"/>
          <c:tx>
            <c:strRef>
              <c:f>Overall_Forecast!$E$2</c:f>
              <c:strCache>
                <c:ptCount val="1"/>
                <c:pt idx="0">
                  <c:v>AGR-yearly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Overall_Forecast!$A$3:$A$26</c:f>
              <c:strCache>
                <c:ptCount val="24"/>
                <c:pt idx="0">
                  <c:v>2018q1</c:v>
                </c:pt>
                <c:pt idx="1">
                  <c:v>2018q2</c:v>
                </c:pt>
                <c:pt idx="2">
                  <c:v>2018q3</c:v>
                </c:pt>
                <c:pt idx="3">
                  <c:v>2018q4</c:v>
                </c:pt>
                <c:pt idx="4">
                  <c:v>2019q1</c:v>
                </c:pt>
                <c:pt idx="5">
                  <c:v>2019q2</c:v>
                </c:pt>
                <c:pt idx="6">
                  <c:v>2019q3</c:v>
                </c:pt>
                <c:pt idx="7">
                  <c:v>2019q4</c:v>
                </c:pt>
                <c:pt idx="8">
                  <c:v>2020q1</c:v>
                </c:pt>
                <c:pt idx="9">
                  <c:v>2020q2</c:v>
                </c:pt>
                <c:pt idx="10">
                  <c:v>2020q3</c:v>
                </c:pt>
                <c:pt idx="11">
                  <c:v>2020q4</c:v>
                </c:pt>
                <c:pt idx="12">
                  <c:v>2021q1</c:v>
                </c:pt>
                <c:pt idx="13">
                  <c:v>2021q2</c:v>
                </c:pt>
                <c:pt idx="14">
                  <c:v>2021q3</c:v>
                </c:pt>
                <c:pt idx="15">
                  <c:v>2021q4</c:v>
                </c:pt>
                <c:pt idx="16">
                  <c:v>2022q1</c:v>
                </c:pt>
                <c:pt idx="17">
                  <c:v>2022q2</c:v>
                </c:pt>
                <c:pt idx="18">
                  <c:v>2022q3</c:v>
                </c:pt>
                <c:pt idx="19">
                  <c:v>2022q4</c:v>
                </c:pt>
                <c:pt idx="20">
                  <c:v>2023q1</c:v>
                </c:pt>
                <c:pt idx="21">
                  <c:v>2023q2</c:v>
                </c:pt>
                <c:pt idx="22">
                  <c:v>2023q3</c:v>
                </c:pt>
                <c:pt idx="23">
                  <c:v>2023q4</c:v>
                </c:pt>
              </c:strCache>
            </c:strRef>
          </c:cat>
          <c:val>
            <c:numRef>
              <c:f>Overall_Forecast!$E$3:$E$26</c:f>
              <c:numCache>
                <c:formatCode>General</c:formatCode>
                <c:ptCount val="24"/>
                <c:pt idx="20">
                  <c:v>484.49963720155483</c:v>
                </c:pt>
                <c:pt idx="21">
                  <c:v>519.97377315842732</c:v>
                </c:pt>
                <c:pt idx="22">
                  <c:v>605.58214704789884</c:v>
                </c:pt>
                <c:pt idx="23">
                  <c:v>533.76453318866368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BE1-45D4-9D9B-D38CAE5BD562}"/>
            </c:ext>
          </c:extLst>
        </c:ser>
        <c:ser>
          <c:idx val="4"/>
          <c:order val="4"/>
          <c:tx>
            <c:strRef>
              <c:f>Overall_Forecast!$F$2</c:f>
              <c:strCache>
                <c:ptCount val="1"/>
                <c:pt idx="0">
                  <c:v>AGR-q1-q4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Overall_Forecast!$A$3:$A$26</c:f>
              <c:strCache>
                <c:ptCount val="24"/>
                <c:pt idx="0">
                  <c:v>2018q1</c:v>
                </c:pt>
                <c:pt idx="1">
                  <c:v>2018q2</c:v>
                </c:pt>
                <c:pt idx="2">
                  <c:v>2018q3</c:v>
                </c:pt>
                <c:pt idx="3">
                  <c:v>2018q4</c:v>
                </c:pt>
                <c:pt idx="4">
                  <c:v>2019q1</c:v>
                </c:pt>
                <c:pt idx="5">
                  <c:v>2019q2</c:v>
                </c:pt>
                <c:pt idx="6">
                  <c:v>2019q3</c:v>
                </c:pt>
                <c:pt idx="7">
                  <c:v>2019q4</c:v>
                </c:pt>
                <c:pt idx="8">
                  <c:v>2020q1</c:v>
                </c:pt>
                <c:pt idx="9">
                  <c:v>2020q2</c:v>
                </c:pt>
                <c:pt idx="10">
                  <c:v>2020q3</c:v>
                </c:pt>
                <c:pt idx="11">
                  <c:v>2020q4</c:v>
                </c:pt>
                <c:pt idx="12">
                  <c:v>2021q1</c:v>
                </c:pt>
                <c:pt idx="13">
                  <c:v>2021q2</c:v>
                </c:pt>
                <c:pt idx="14">
                  <c:v>2021q3</c:v>
                </c:pt>
                <c:pt idx="15">
                  <c:v>2021q4</c:v>
                </c:pt>
                <c:pt idx="16">
                  <c:v>2022q1</c:v>
                </c:pt>
                <c:pt idx="17">
                  <c:v>2022q2</c:v>
                </c:pt>
                <c:pt idx="18">
                  <c:v>2022q3</c:v>
                </c:pt>
                <c:pt idx="19">
                  <c:v>2022q4</c:v>
                </c:pt>
                <c:pt idx="20">
                  <c:v>2023q1</c:v>
                </c:pt>
                <c:pt idx="21">
                  <c:v>2023q2</c:v>
                </c:pt>
                <c:pt idx="22">
                  <c:v>2023q3</c:v>
                </c:pt>
                <c:pt idx="23">
                  <c:v>2023q4</c:v>
                </c:pt>
              </c:strCache>
            </c:strRef>
          </c:cat>
          <c:val>
            <c:numRef>
              <c:f>Overall_Forecast!$F$3:$F$26</c:f>
              <c:numCache>
                <c:formatCode>General</c:formatCode>
                <c:ptCount val="24"/>
                <c:pt idx="20">
                  <c:v>521.81974030239201</c:v>
                </c:pt>
                <c:pt idx="21">
                  <c:v>533.91341444952059</c:v>
                </c:pt>
                <c:pt idx="22">
                  <c:v>546.28737112159195</c:v>
                </c:pt>
                <c:pt idx="23">
                  <c:v>558.94810613557888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BE1-45D4-9D9B-D38CAE5BD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2213360"/>
        <c:axId val="1302212528"/>
      </c:lineChart>
      <c:catAx>
        <c:axId val="1302213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02212528"/>
        <c:crosses val="autoZero"/>
        <c:auto val="1"/>
        <c:lblAlgn val="ctr"/>
        <c:lblOffset val="100"/>
        <c:noMultiLvlLbl val="0"/>
      </c:catAx>
      <c:valAx>
        <c:axId val="1302212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02213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647700</xdr:colOff>
      <xdr:row>1</xdr:row>
      <xdr:rowOff>23812</xdr:rowOff>
    </xdr:from>
    <xdr:to>
      <xdr:col>12</xdr:col>
      <xdr:colOff>647700</xdr:colOff>
      <xdr:row>15</xdr:row>
      <xdr:rowOff>100012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3EB9E59C-5BA5-46DA-AD66-ED8A0EC7ED7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9525</xdr:colOff>
      <xdr:row>1</xdr:row>
      <xdr:rowOff>23812</xdr:rowOff>
    </xdr:from>
    <xdr:to>
      <xdr:col>15</xdr:col>
      <xdr:colOff>9525</xdr:colOff>
      <xdr:row>15</xdr:row>
      <xdr:rowOff>100012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1D28EC20-CD52-4BBD-8654-0442002DA6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657225</xdr:colOff>
      <xdr:row>10</xdr:row>
      <xdr:rowOff>14287</xdr:rowOff>
    </xdr:from>
    <xdr:to>
      <xdr:col>10</xdr:col>
      <xdr:colOff>657225</xdr:colOff>
      <xdr:row>24</xdr:row>
      <xdr:rowOff>90487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120F833C-707C-4C9C-B9FC-6F4510FA3D0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300037</xdr:colOff>
      <xdr:row>2</xdr:row>
      <xdr:rowOff>176212</xdr:rowOff>
    </xdr:from>
    <xdr:to>
      <xdr:col>9</xdr:col>
      <xdr:colOff>300037</xdr:colOff>
      <xdr:row>17</xdr:row>
      <xdr:rowOff>61912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CA33EC6D-E6B9-4BA5-8610-F9B62ED769D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257175</xdr:colOff>
      <xdr:row>0</xdr:row>
      <xdr:rowOff>100012</xdr:rowOff>
    </xdr:from>
    <xdr:to>
      <xdr:col>14</xdr:col>
      <xdr:colOff>257175</xdr:colOff>
      <xdr:row>14</xdr:row>
      <xdr:rowOff>176212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282A0488-C04A-41C2-973A-2AB5C1A7EAA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238125</xdr:colOff>
      <xdr:row>14</xdr:row>
      <xdr:rowOff>185737</xdr:rowOff>
    </xdr:from>
    <xdr:to>
      <xdr:col>14</xdr:col>
      <xdr:colOff>238125</xdr:colOff>
      <xdr:row>29</xdr:row>
      <xdr:rowOff>71437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B8A8A603-B8BE-48D4-97DF-A7E6DB602EA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709612</xdr:colOff>
      <xdr:row>6</xdr:row>
      <xdr:rowOff>23812</xdr:rowOff>
    </xdr:from>
    <xdr:to>
      <xdr:col>10</xdr:col>
      <xdr:colOff>709612</xdr:colOff>
      <xdr:row>20</xdr:row>
      <xdr:rowOff>100012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EB2B8E29-A41E-43D9-B65A-B64580EF6B3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8CE423-CB56-478D-A2AD-EC63DFD37A97}">
  <dimension ref="A1:F24"/>
  <sheetViews>
    <sheetView workbookViewId="0">
      <selection sqref="A1:B22"/>
    </sheetView>
  </sheetViews>
  <sheetFormatPr baseColWidth="10" defaultRowHeight="15" x14ac:dyDescent="0.25"/>
  <sheetData>
    <row r="1" spans="1:6" x14ac:dyDescent="0.25">
      <c r="A1" t="s">
        <v>0</v>
      </c>
      <c r="C1" t="s">
        <v>22</v>
      </c>
    </row>
    <row r="2" spans="1:6" x14ac:dyDescent="0.25">
      <c r="B2" t="s">
        <v>1</v>
      </c>
      <c r="C2" t="s">
        <v>23</v>
      </c>
      <c r="D2" t="s">
        <v>24</v>
      </c>
      <c r="E2" t="s">
        <v>25</v>
      </c>
      <c r="F2" t="s">
        <v>26</v>
      </c>
    </row>
    <row r="3" spans="1:6" x14ac:dyDescent="0.25">
      <c r="A3" t="s">
        <v>2</v>
      </c>
      <c r="B3">
        <v>330</v>
      </c>
    </row>
    <row r="4" spans="1:6" x14ac:dyDescent="0.25">
      <c r="A4" t="s">
        <v>4</v>
      </c>
      <c r="B4">
        <v>345</v>
      </c>
      <c r="C4">
        <f>B3</f>
        <v>330</v>
      </c>
      <c r="D4">
        <f>AVERAGE(B3:B5)</f>
        <v>355</v>
      </c>
    </row>
    <row r="5" spans="1:6" x14ac:dyDescent="0.25">
      <c r="A5" t="s">
        <v>6</v>
      </c>
      <c r="B5">
        <v>390</v>
      </c>
      <c r="C5">
        <f t="shared" ref="C5:C23" si="0">B4</f>
        <v>345</v>
      </c>
      <c r="D5">
        <f t="shared" ref="D5:D21" si="1">AVERAGE(B4:B6)</f>
        <v>363</v>
      </c>
      <c r="E5">
        <f>AVERAGE(B3:B7)</f>
        <v>352.8</v>
      </c>
    </row>
    <row r="6" spans="1:6" x14ac:dyDescent="0.25">
      <c r="A6" t="s">
        <v>8</v>
      </c>
      <c r="B6">
        <v>354</v>
      </c>
      <c r="C6">
        <f t="shared" si="0"/>
        <v>390</v>
      </c>
      <c r="D6">
        <f t="shared" si="1"/>
        <v>363</v>
      </c>
      <c r="E6">
        <f t="shared" ref="E6:E20" si="2">AVERAGE(B4:B8)</f>
        <v>358.2</v>
      </c>
      <c r="F6">
        <f>AVERAGE(B3:B9)</f>
        <v>363</v>
      </c>
    </row>
    <row r="7" spans="1:6" x14ac:dyDescent="0.25">
      <c r="A7" t="s">
        <v>10</v>
      </c>
      <c r="B7">
        <v>345</v>
      </c>
      <c r="C7">
        <f t="shared" si="0"/>
        <v>354</v>
      </c>
      <c r="D7">
        <f t="shared" si="1"/>
        <v>352</v>
      </c>
      <c r="E7">
        <f t="shared" si="2"/>
        <v>373.2</v>
      </c>
      <c r="F7">
        <f t="shared" ref="F7:F19" si="3">AVERAGE(B4:B10)</f>
        <v>367.28571428571428</v>
      </c>
    </row>
    <row r="8" spans="1:6" x14ac:dyDescent="0.25">
      <c r="A8" t="s">
        <v>12</v>
      </c>
      <c r="B8">
        <v>357</v>
      </c>
      <c r="C8">
        <f t="shared" si="0"/>
        <v>345</v>
      </c>
      <c r="D8">
        <f t="shared" si="1"/>
        <v>374</v>
      </c>
      <c r="E8">
        <f t="shared" si="2"/>
        <v>367.2</v>
      </c>
      <c r="F8">
        <f t="shared" si="3"/>
        <v>370.28571428571428</v>
      </c>
    </row>
    <row r="9" spans="1:6" x14ac:dyDescent="0.25">
      <c r="A9" t="s">
        <v>14</v>
      </c>
      <c r="B9">
        <v>420</v>
      </c>
      <c r="C9">
        <f t="shared" si="0"/>
        <v>357</v>
      </c>
      <c r="D9">
        <f t="shared" si="1"/>
        <v>379</v>
      </c>
      <c r="E9">
        <f t="shared" si="2"/>
        <v>369.6</v>
      </c>
      <c r="F9">
        <f t="shared" si="3"/>
        <v>370.28571428571428</v>
      </c>
    </row>
    <row r="10" spans="1:6" x14ac:dyDescent="0.25">
      <c r="A10" t="s">
        <v>16</v>
      </c>
      <c r="B10">
        <v>360</v>
      </c>
      <c r="C10">
        <f t="shared" si="0"/>
        <v>420</v>
      </c>
      <c r="D10">
        <f t="shared" si="1"/>
        <v>382</v>
      </c>
      <c r="E10">
        <f t="shared" si="2"/>
        <v>378.6</v>
      </c>
      <c r="F10">
        <f t="shared" si="3"/>
        <v>386.57142857142856</v>
      </c>
    </row>
    <row r="11" spans="1:6" x14ac:dyDescent="0.25">
      <c r="A11" t="s">
        <v>18</v>
      </c>
      <c r="B11">
        <v>366</v>
      </c>
      <c r="C11">
        <f t="shared" si="0"/>
        <v>360</v>
      </c>
      <c r="D11">
        <f t="shared" si="1"/>
        <v>372</v>
      </c>
      <c r="E11">
        <f t="shared" si="2"/>
        <v>400.8</v>
      </c>
      <c r="F11">
        <f t="shared" si="3"/>
        <v>394.71428571428572</v>
      </c>
    </row>
    <row r="12" spans="1:6" x14ac:dyDescent="0.25">
      <c r="A12" t="s">
        <v>19</v>
      </c>
      <c r="B12">
        <v>390</v>
      </c>
      <c r="C12">
        <f t="shared" si="0"/>
        <v>366</v>
      </c>
      <c r="D12">
        <f t="shared" si="1"/>
        <v>408</v>
      </c>
      <c r="E12">
        <f t="shared" si="2"/>
        <v>397.2</v>
      </c>
      <c r="F12">
        <f t="shared" si="3"/>
        <v>397.71428571428572</v>
      </c>
    </row>
    <row r="13" spans="1:6" x14ac:dyDescent="0.25">
      <c r="A13" t="s">
        <v>20</v>
      </c>
      <c r="B13">
        <v>468</v>
      </c>
      <c r="C13">
        <f t="shared" si="0"/>
        <v>390</v>
      </c>
      <c r="D13">
        <f t="shared" si="1"/>
        <v>420</v>
      </c>
      <c r="E13">
        <f t="shared" si="2"/>
        <v>400.8</v>
      </c>
      <c r="F13">
        <f t="shared" si="3"/>
        <v>395.57142857142856</v>
      </c>
    </row>
    <row r="14" spans="1:6" x14ac:dyDescent="0.25">
      <c r="A14" t="s">
        <v>21</v>
      </c>
      <c r="B14">
        <v>402</v>
      </c>
      <c r="C14">
        <f t="shared" si="0"/>
        <v>468</v>
      </c>
      <c r="D14">
        <f t="shared" si="1"/>
        <v>416</v>
      </c>
      <c r="E14">
        <f t="shared" si="2"/>
        <v>408.6</v>
      </c>
      <c r="F14">
        <f t="shared" si="3"/>
        <v>415.28571428571428</v>
      </c>
    </row>
    <row r="15" spans="1:6" x14ac:dyDescent="0.25">
      <c r="A15" t="s">
        <v>3</v>
      </c>
      <c r="B15">
        <v>378</v>
      </c>
      <c r="C15">
        <f t="shared" si="0"/>
        <v>402</v>
      </c>
      <c r="D15">
        <f t="shared" si="1"/>
        <v>395</v>
      </c>
      <c r="E15">
        <f t="shared" si="2"/>
        <v>430.2</v>
      </c>
      <c r="F15">
        <f t="shared" si="3"/>
        <v>423</v>
      </c>
    </row>
    <row r="16" spans="1:6" x14ac:dyDescent="0.25">
      <c r="A16" t="s">
        <v>5</v>
      </c>
      <c r="B16">
        <v>405</v>
      </c>
      <c r="C16">
        <f t="shared" si="0"/>
        <v>378</v>
      </c>
      <c r="D16">
        <f t="shared" si="1"/>
        <v>427</v>
      </c>
      <c r="E16">
        <f t="shared" si="2"/>
        <v>420.6</v>
      </c>
      <c r="F16">
        <f t="shared" si="3"/>
        <v>428.57142857142856</v>
      </c>
    </row>
    <row r="17" spans="1:6" x14ac:dyDescent="0.25">
      <c r="A17" t="s">
        <v>7</v>
      </c>
      <c r="B17">
        <v>498</v>
      </c>
      <c r="C17">
        <f t="shared" si="0"/>
        <v>405</v>
      </c>
      <c r="D17">
        <f t="shared" si="1"/>
        <v>441</v>
      </c>
      <c r="E17">
        <f t="shared" si="2"/>
        <v>426</v>
      </c>
      <c r="F17">
        <f t="shared" si="3"/>
        <v>432.42857142857144</v>
      </c>
    </row>
    <row r="18" spans="1:6" x14ac:dyDescent="0.25">
      <c r="A18" t="s">
        <v>9</v>
      </c>
      <c r="B18">
        <v>420</v>
      </c>
      <c r="C18">
        <f t="shared" si="0"/>
        <v>498</v>
      </c>
      <c r="D18">
        <f t="shared" si="1"/>
        <v>449</v>
      </c>
      <c r="E18">
        <f t="shared" si="2"/>
        <v>449.4</v>
      </c>
      <c r="F18">
        <f t="shared" si="3"/>
        <v>452.14285714285717</v>
      </c>
    </row>
    <row r="19" spans="1:6" x14ac:dyDescent="0.25">
      <c r="A19" t="s">
        <v>11</v>
      </c>
      <c r="B19">
        <v>429</v>
      </c>
      <c r="C19">
        <f t="shared" si="0"/>
        <v>420</v>
      </c>
      <c r="D19">
        <f t="shared" si="1"/>
        <v>448</v>
      </c>
      <c r="E19">
        <f t="shared" si="2"/>
        <v>476.4</v>
      </c>
      <c r="F19">
        <f t="shared" si="3"/>
        <v>471</v>
      </c>
    </row>
    <row r="20" spans="1:6" x14ac:dyDescent="0.25">
      <c r="A20" t="s">
        <v>13</v>
      </c>
      <c r="B20">
        <v>495</v>
      </c>
      <c r="C20">
        <f t="shared" si="0"/>
        <v>429</v>
      </c>
      <c r="D20">
        <f t="shared" si="1"/>
        <v>488</v>
      </c>
      <c r="E20">
        <f>AVERAGE(B18:B22)</f>
        <v>478.8</v>
      </c>
    </row>
    <row r="21" spans="1:6" x14ac:dyDescent="0.25">
      <c r="A21" t="s">
        <v>15</v>
      </c>
      <c r="B21">
        <v>540</v>
      </c>
      <c r="C21">
        <f t="shared" si="0"/>
        <v>495</v>
      </c>
      <c r="D21">
        <f t="shared" si="1"/>
        <v>515</v>
      </c>
    </row>
    <row r="22" spans="1:6" x14ac:dyDescent="0.25">
      <c r="A22" t="s">
        <v>17</v>
      </c>
      <c r="B22">
        <v>510</v>
      </c>
      <c r="C22">
        <f t="shared" si="0"/>
        <v>540</v>
      </c>
    </row>
    <row r="23" spans="1:6" x14ac:dyDescent="0.25">
      <c r="A23" s="1" t="s">
        <v>27</v>
      </c>
      <c r="B23" s="1"/>
      <c r="C23" s="1">
        <f t="shared" si="0"/>
        <v>510</v>
      </c>
      <c r="D23" s="1">
        <f>AVERAGE(B20:B22)</f>
        <v>515</v>
      </c>
      <c r="E23" s="1">
        <f>AVERAGE(B18:B22)</f>
        <v>478.8</v>
      </c>
      <c r="F23" s="1">
        <f>AVERAGE(B16:B22)</f>
        <v>471</v>
      </c>
    </row>
    <row r="24" spans="1:6" x14ac:dyDescent="0.25">
      <c r="A24" t="s">
        <v>28</v>
      </c>
      <c r="C24" t="s">
        <v>23</v>
      </c>
      <c r="D24" t="s">
        <v>24</v>
      </c>
      <c r="E24" t="s">
        <v>25</v>
      </c>
      <c r="F24" t="s">
        <v>26</v>
      </c>
    </row>
  </sheetData>
  <pageMargins left="0.7" right="0.7" top="0.78740157499999996" bottom="0.78740157499999996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C189E-73DB-494F-A13A-E6681680AA1D}">
  <dimension ref="A3:I18"/>
  <sheetViews>
    <sheetView tabSelected="1" workbookViewId="0">
      <selection activeCell="A3" sqref="A3:I18"/>
    </sheetView>
  </sheetViews>
  <sheetFormatPr baseColWidth="10" defaultRowHeight="15" x14ac:dyDescent="0.25"/>
  <sheetData>
    <row r="3" spans="1:9" x14ac:dyDescent="0.25">
      <c r="A3" t="s">
        <v>67</v>
      </c>
      <c r="C3">
        <v>0.5</v>
      </c>
      <c r="D3">
        <v>0.4</v>
      </c>
      <c r="E3">
        <v>0.1</v>
      </c>
    </row>
    <row r="4" spans="1:9" x14ac:dyDescent="0.25">
      <c r="C4" t="s">
        <v>68</v>
      </c>
      <c r="D4" t="s">
        <v>69</v>
      </c>
      <c r="E4" t="s">
        <v>70</v>
      </c>
      <c r="H4" t="s">
        <v>76</v>
      </c>
      <c r="I4" t="s">
        <v>77</v>
      </c>
    </row>
    <row r="5" spans="1:9" x14ac:dyDescent="0.25">
      <c r="C5" t="s">
        <v>56</v>
      </c>
      <c r="D5" t="s">
        <v>57</v>
      </c>
      <c r="E5" t="s">
        <v>58</v>
      </c>
      <c r="F5" t="s">
        <v>74</v>
      </c>
      <c r="G5" t="s">
        <v>75</v>
      </c>
      <c r="H5" t="s">
        <v>78</v>
      </c>
      <c r="I5" t="s">
        <v>78</v>
      </c>
    </row>
    <row r="6" spans="1:9" x14ac:dyDescent="0.25">
      <c r="A6" t="s">
        <v>71</v>
      </c>
      <c r="B6" t="s">
        <v>59</v>
      </c>
      <c r="C6">
        <f>C16^10</f>
        <v>1E+20</v>
      </c>
      <c r="D6">
        <f t="shared" ref="D6:E6" si="0">D16^10</f>
        <v>1.048576E+16</v>
      </c>
      <c r="E6">
        <f t="shared" si="0"/>
        <v>10000000000</v>
      </c>
      <c r="F6" s="1">
        <f>C$3*C6+D6*D$3+E6*E$3</f>
        <v>5.0004194304999997E+19</v>
      </c>
      <c r="G6">
        <f>SQRT(F10)</f>
        <v>4.999580578296814E+19</v>
      </c>
      <c r="H6">
        <f>F6-G6</f>
        <v>8388522031857664</v>
      </c>
      <c r="I6">
        <f>F6-(-2)*G6</f>
        <v>1.4999580587093629E+20</v>
      </c>
    </row>
    <row r="7" spans="1:9" x14ac:dyDescent="0.25">
      <c r="A7" t="s">
        <v>72</v>
      </c>
      <c r="B7" t="s">
        <v>60</v>
      </c>
      <c r="C7">
        <f t="shared" ref="C7:E7" si="1">C17^10</f>
        <v>9.765625E+16</v>
      </c>
      <c r="D7">
        <f t="shared" si="1"/>
        <v>3.4050628916015624E+16</v>
      </c>
      <c r="E7">
        <f t="shared" si="1"/>
        <v>1.048576E+16</v>
      </c>
      <c r="F7">
        <f t="shared" ref="F7:F8" si="2">C$3*C7+D7*D$3+E7*E$3</f>
        <v>6.3496952566406248E+16</v>
      </c>
      <c r="G7">
        <f t="shared" ref="G7:G8" si="3">SQRT(F11)</f>
        <v>3.4803474609858204E+16</v>
      </c>
      <c r="H7">
        <f t="shared" ref="H7:H8" si="4">F7-G7</f>
        <v>2.8693477956548044E+16</v>
      </c>
      <c r="I7">
        <f t="shared" ref="I7:I8" si="5">F7-(-2)*G7</f>
        <v>1.3310390178612266E+17</v>
      </c>
    </row>
    <row r="8" spans="1:9" x14ac:dyDescent="0.25">
      <c r="A8" t="s">
        <v>73</v>
      </c>
      <c r="B8" t="s">
        <v>61</v>
      </c>
      <c r="C8">
        <f t="shared" ref="C8:E8" si="6">C18^10</f>
        <v>2.82475249E+18</v>
      </c>
      <c r="D8">
        <f t="shared" si="6"/>
        <v>9.765625E+16</v>
      </c>
      <c r="E8">
        <f t="shared" si="6"/>
        <v>10240000000000</v>
      </c>
      <c r="F8">
        <f t="shared" si="2"/>
        <v>1.451439769E+18</v>
      </c>
      <c r="G8">
        <f t="shared" si="3"/>
        <v>1.37359040806273E+18</v>
      </c>
      <c r="H8">
        <f t="shared" si="4"/>
        <v>7.7849360937270016E+16</v>
      </c>
      <c r="I8">
        <f t="shared" si="5"/>
        <v>4.19862058512546E+18</v>
      </c>
    </row>
    <row r="10" spans="1:9" x14ac:dyDescent="0.25">
      <c r="C10">
        <f>(C6-$F6)^2</f>
        <v>2.4995805870921948E+39</v>
      </c>
      <c r="D10">
        <f t="shared" ref="D10:E10" si="7">(D6-$F6)^2</f>
        <v>2.4993708940824056E+39</v>
      </c>
      <c r="E10">
        <f t="shared" si="7"/>
        <v>2.5004194470921105E+39</v>
      </c>
      <c r="F10" s="1">
        <f>C$3*C10+D10*D$3+E10*E$3</f>
        <v>2.4995805958882708E+39</v>
      </c>
    </row>
    <row r="11" spans="1:9" x14ac:dyDescent="0.25">
      <c r="C11">
        <f t="shared" ref="C11:E12" si="8">(C7-$F7)^2</f>
        <v>1.1668576011567247E+33</v>
      </c>
      <c r="D11">
        <f t="shared" si="8"/>
        <v>8.6708597652355415E+32</v>
      </c>
      <c r="E11">
        <f t="shared" si="8"/>
        <v>2.8101865373126053E+33</v>
      </c>
      <c r="F11" s="1">
        <f t="shared" ref="F11:F12" si="9">C$3*C11+D11*D$3+E11*E$3</f>
        <v>1.2112818449190445E+33</v>
      </c>
    </row>
    <row r="12" spans="1:9" x14ac:dyDescent="0.25">
      <c r="C12">
        <f t="shared" si="8"/>
        <v>1.8859878296604239E+36</v>
      </c>
      <c r="D12">
        <f t="shared" si="8"/>
        <v>1.8327298163160233E+36</v>
      </c>
      <c r="E12">
        <f t="shared" si="8"/>
        <v>2.1066476776531619E+36</v>
      </c>
      <c r="F12" s="1">
        <f t="shared" si="9"/>
        <v>1.8867506091219374E+36</v>
      </c>
    </row>
    <row r="16" spans="1:9" x14ac:dyDescent="0.25">
      <c r="C16">
        <v>100</v>
      </c>
      <c r="D16">
        <v>40</v>
      </c>
      <c r="E16">
        <v>10</v>
      </c>
    </row>
    <row r="17" spans="3:5" x14ac:dyDescent="0.25">
      <c r="C17">
        <v>50</v>
      </c>
      <c r="D17">
        <v>45</v>
      </c>
      <c r="E17">
        <v>40</v>
      </c>
    </row>
    <row r="18" spans="3:5" x14ac:dyDescent="0.25">
      <c r="C18">
        <v>70</v>
      </c>
      <c r="D18">
        <v>50</v>
      </c>
      <c r="E18">
        <v>20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80E19-615D-4B0C-B906-49C0A7E07BFC}">
  <dimension ref="A1:H23"/>
  <sheetViews>
    <sheetView workbookViewId="0">
      <selection activeCell="G3" sqref="G3"/>
    </sheetView>
  </sheetViews>
  <sheetFormatPr baseColWidth="10" defaultRowHeight="15" x14ac:dyDescent="0.25"/>
  <sheetData>
    <row r="1" spans="1:8" x14ac:dyDescent="0.25">
      <c r="A1" t="s">
        <v>0</v>
      </c>
      <c r="C1">
        <v>0.3</v>
      </c>
      <c r="D1">
        <v>0.8</v>
      </c>
      <c r="G1">
        <v>0.3</v>
      </c>
      <c r="H1">
        <v>0.8</v>
      </c>
    </row>
    <row r="2" spans="1:8" x14ac:dyDescent="0.25">
      <c r="B2" t="s">
        <v>1</v>
      </c>
      <c r="C2" t="s">
        <v>29</v>
      </c>
      <c r="D2" t="s">
        <v>30</v>
      </c>
      <c r="F2" t="s">
        <v>1</v>
      </c>
      <c r="G2" t="s">
        <v>29</v>
      </c>
      <c r="H2" t="s">
        <v>30</v>
      </c>
    </row>
    <row r="3" spans="1:8" x14ac:dyDescent="0.25">
      <c r="A3" t="s">
        <v>2</v>
      </c>
      <c r="B3">
        <v>330</v>
      </c>
      <c r="C3">
        <f>B3</f>
        <v>330</v>
      </c>
      <c r="D3">
        <f>C3</f>
        <v>330</v>
      </c>
      <c r="E3">
        <v>2018</v>
      </c>
      <c r="F3">
        <f>SUM(B3:B6)</f>
        <v>1419</v>
      </c>
      <c r="G3">
        <f>F3</f>
        <v>1419</v>
      </c>
      <c r="H3">
        <f>G3</f>
        <v>1419</v>
      </c>
    </row>
    <row r="4" spans="1:8" x14ac:dyDescent="0.25">
      <c r="A4" t="s">
        <v>4</v>
      </c>
      <c r="B4">
        <v>345</v>
      </c>
      <c r="C4">
        <f>$C$1*B3+(1-$C$1)*C3</f>
        <v>330</v>
      </c>
      <c r="D4">
        <f>$D$1*B3+(1-$D$1)*C3</f>
        <v>330</v>
      </c>
      <c r="E4">
        <f>E3+1</f>
        <v>2019</v>
      </c>
      <c r="F4">
        <f>SUM(B7:B10)</f>
        <v>1482</v>
      </c>
      <c r="G4">
        <f>$C$1*F3+(1-$C$1)*G3</f>
        <v>1419</v>
      </c>
      <c r="H4">
        <f>$D$1*F3+(1-$D$1)*G3</f>
        <v>1419</v>
      </c>
    </row>
    <row r="5" spans="1:8" x14ac:dyDescent="0.25">
      <c r="A5" t="s">
        <v>6</v>
      </c>
      <c r="B5">
        <v>390</v>
      </c>
      <c r="C5">
        <f>$C$1*B4+(1-$C$1)*C4</f>
        <v>334.5</v>
      </c>
      <c r="D5">
        <f t="shared" ref="D5:D23" si="0">$D$1*B4+(1-$D$1)*C4</f>
        <v>342</v>
      </c>
      <c r="E5">
        <f t="shared" ref="E5:E9" si="1">E4+1</f>
        <v>2020</v>
      </c>
      <c r="F5">
        <f>SUM(B11:B14)</f>
        <v>1626</v>
      </c>
      <c r="G5">
        <f t="shared" ref="G5:G8" si="2">$C$1*F4+(1-$C$1)*G4</f>
        <v>1437.8999999999999</v>
      </c>
      <c r="H5">
        <f t="shared" ref="H5:H8" si="3">$D$1*F4+(1-$D$1)*G4</f>
        <v>1469.4</v>
      </c>
    </row>
    <row r="6" spans="1:8" x14ac:dyDescent="0.25">
      <c r="A6" t="s">
        <v>8</v>
      </c>
      <c r="B6">
        <v>354</v>
      </c>
      <c r="C6">
        <f t="shared" ref="C6:C23" si="4">$C$1*B5+(1-$C$1)*C5</f>
        <v>351.15</v>
      </c>
      <c r="D6">
        <f t="shared" si="0"/>
        <v>378.9</v>
      </c>
      <c r="E6">
        <f t="shared" si="1"/>
        <v>2021</v>
      </c>
      <c r="F6">
        <f>SUM(B15:B18)</f>
        <v>1701</v>
      </c>
      <c r="G6">
        <f t="shared" si="2"/>
        <v>1494.33</v>
      </c>
      <c r="H6">
        <f t="shared" si="3"/>
        <v>1588.38</v>
      </c>
    </row>
    <row r="7" spans="1:8" x14ac:dyDescent="0.25">
      <c r="A7" t="s">
        <v>10</v>
      </c>
      <c r="B7">
        <v>345</v>
      </c>
      <c r="C7">
        <f t="shared" si="4"/>
        <v>352.005</v>
      </c>
      <c r="D7">
        <f t="shared" si="0"/>
        <v>353.42999999999995</v>
      </c>
      <c r="E7">
        <f t="shared" si="1"/>
        <v>2022</v>
      </c>
      <c r="F7">
        <f>SUM(B19:B22)</f>
        <v>1974</v>
      </c>
      <c r="G7">
        <f t="shared" si="2"/>
        <v>1556.3309999999999</v>
      </c>
      <c r="H7">
        <f t="shared" si="3"/>
        <v>1659.6660000000002</v>
      </c>
    </row>
    <row r="8" spans="1:8" x14ac:dyDescent="0.25">
      <c r="A8" t="s">
        <v>12</v>
      </c>
      <c r="B8">
        <v>357</v>
      </c>
      <c r="C8">
        <f t="shared" si="4"/>
        <v>349.90350000000001</v>
      </c>
      <c r="D8">
        <f t="shared" si="0"/>
        <v>346.40099999999995</v>
      </c>
      <c r="E8">
        <f t="shared" si="1"/>
        <v>2023</v>
      </c>
      <c r="G8">
        <f t="shared" si="2"/>
        <v>1681.6316999999999</v>
      </c>
      <c r="H8">
        <f t="shared" si="3"/>
        <v>1890.4661999999998</v>
      </c>
    </row>
    <row r="9" spans="1:8" x14ac:dyDescent="0.25">
      <c r="A9" t="s">
        <v>14</v>
      </c>
      <c r="B9">
        <v>420</v>
      </c>
      <c r="C9">
        <f t="shared" si="4"/>
        <v>352.03244999999998</v>
      </c>
      <c r="D9">
        <f t="shared" si="0"/>
        <v>355.58069999999998</v>
      </c>
    </row>
    <row r="10" spans="1:8" x14ac:dyDescent="0.25">
      <c r="A10" t="s">
        <v>16</v>
      </c>
      <c r="B10">
        <v>360</v>
      </c>
      <c r="C10">
        <f t="shared" si="4"/>
        <v>372.42271499999998</v>
      </c>
      <c r="D10">
        <f t="shared" si="0"/>
        <v>406.40648999999996</v>
      </c>
    </row>
    <row r="11" spans="1:8" x14ac:dyDescent="0.25">
      <c r="A11" t="s">
        <v>18</v>
      </c>
      <c r="B11">
        <v>366</v>
      </c>
      <c r="C11">
        <f t="shared" si="4"/>
        <v>368.69590049999999</v>
      </c>
      <c r="D11">
        <f t="shared" si="0"/>
        <v>362.48454299999997</v>
      </c>
    </row>
    <row r="12" spans="1:8" x14ac:dyDescent="0.25">
      <c r="A12" t="s">
        <v>19</v>
      </c>
      <c r="B12">
        <v>390</v>
      </c>
      <c r="C12">
        <f t="shared" si="4"/>
        <v>367.88713035000001</v>
      </c>
      <c r="D12">
        <f t="shared" si="0"/>
        <v>366.53918010000001</v>
      </c>
    </row>
    <row r="13" spans="1:8" x14ac:dyDescent="0.25">
      <c r="A13" t="s">
        <v>20</v>
      </c>
      <c r="B13">
        <v>468</v>
      </c>
      <c r="C13">
        <f t="shared" si="4"/>
        <v>374.520991245</v>
      </c>
      <c r="D13">
        <f t="shared" si="0"/>
        <v>385.57742607</v>
      </c>
    </row>
    <row r="14" spans="1:8" x14ac:dyDescent="0.25">
      <c r="A14" t="s">
        <v>21</v>
      </c>
      <c r="B14">
        <v>402</v>
      </c>
      <c r="C14">
        <f t="shared" si="4"/>
        <v>402.56469387150003</v>
      </c>
      <c r="D14">
        <f t="shared" si="0"/>
        <v>449.30419824900002</v>
      </c>
    </row>
    <row r="15" spans="1:8" x14ac:dyDescent="0.25">
      <c r="A15" t="s">
        <v>3</v>
      </c>
      <c r="B15">
        <v>378</v>
      </c>
      <c r="C15">
        <f t="shared" si="4"/>
        <v>402.39528571004996</v>
      </c>
      <c r="D15">
        <f t="shared" si="0"/>
        <v>402.11293877430001</v>
      </c>
    </row>
    <row r="16" spans="1:8" x14ac:dyDescent="0.25">
      <c r="A16" t="s">
        <v>5</v>
      </c>
      <c r="B16">
        <v>405</v>
      </c>
      <c r="C16">
        <f t="shared" si="4"/>
        <v>395.07669999703495</v>
      </c>
      <c r="D16">
        <f t="shared" si="0"/>
        <v>382.87905714201003</v>
      </c>
    </row>
    <row r="17" spans="1:4" x14ac:dyDescent="0.25">
      <c r="A17" t="s">
        <v>7</v>
      </c>
      <c r="B17">
        <v>498</v>
      </c>
      <c r="C17">
        <f t="shared" si="4"/>
        <v>398.05368999792444</v>
      </c>
      <c r="D17">
        <f t="shared" si="0"/>
        <v>403.01533999940699</v>
      </c>
    </row>
    <row r="18" spans="1:4" x14ac:dyDescent="0.25">
      <c r="A18" t="s">
        <v>9</v>
      </c>
      <c r="B18">
        <v>420</v>
      </c>
      <c r="C18">
        <f t="shared" si="4"/>
        <v>428.03758299854712</v>
      </c>
      <c r="D18">
        <f t="shared" si="0"/>
        <v>478.01073799958488</v>
      </c>
    </row>
    <row r="19" spans="1:4" x14ac:dyDescent="0.25">
      <c r="A19" t="s">
        <v>11</v>
      </c>
      <c r="B19">
        <v>429</v>
      </c>
      <c r="C19">
        <f t="shared" si="4"/>
        <v>425.62630809898297</v>
      </c>
      <c r="D19">
        <f t="shared" si="0"/>
        <v>421.60751659970941</v>
      </c>
    </row>
    <row r="20" spans="1:4" x14ac:dyDescent="0.25">
      <c r="A20" t="s">
        <v>13</v>
      </c>
      <c r="B20">
        <v>495</v>
      </c>
      <c r="C20">
        <f t="shared" si="4"/>
        <v>426.63841566928807</v>
      </c>
      <c r="D20">
        <f t="shared" si="0"/>
        <v>428.32526161979661</v>
      </c>
    </row>
    <row r="21" spans="1:4" x14ac:dyDescent="0.25">
      <c r="A21" t="s">
        <v>15</v>
      </c>
      <c r="B21">
        <v>540</v>
      </c>
      <c r="C21">
        <f t="shared" si="4"/>
        <v>447.14689096850162</v>
      </c>
      <c r="D21">
        <f t="shared" si="0"/>
        <v>481.32768313385759</v>
      </c>
    </row>
    <row r="22" spans="1:4" x14ac:dyDescent="0.25">
      <c r="A22" t="s">
        <v>17</v>
      </c>
      <c r="B22">
        <v>510</v>
      </c>
      <c r="C22">
        <f t="shared" si="4"/>
        <v>475.00282367795114</v>
      </c>
      <c r="D22">
        <f t="shared" si="0"/>
        <v>521.42937819370036</v>
      </c>
    </row>
    <row r="23" spans="1:4" x14ac:dyDescent="0.25">
      <c r="A23" s="1" t="s">
        <v>27</v>
      </c>
      <c r="B23" s="1"/>
      <c r="C23" s="1">
        <f t="shared" si="4"/>
        <v>485.50197657456579</v>
      </c>
      <c r="D23" s="1">
        <f t="shared" si="0"/>
        <v>503.00056473559022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0A49C5-E9CE-4824-BB9C-3E846D2939A0}">
  <dimension ref="A1:E23"/>
  <sheetViews>
    <sheetView workbookViewId="0">
      <selection activeCell="B24" sqref="B24"/>
    </sheetView>
  </sheetViews>
  <sheetFormatPr baseColWidth="10" defaultRowHeight="15" x14ac:dyDescent="0.25"/>
  <sheetData>
    <row r="1" spans="1:5" x14ac:dyDescent="0.25">
      <c r="A1" t="s">
        <v>0</v>
      </c>
      <c r="B1" t="s">
        <v>32</v>
      </c>
      <c r="C1">
        <v>8.6842000000000006</v>
      </c>
      <c r="D1" t="s">
        <v>31</v>
      </c>
      <c r="E1">
        <v>318.92</v>
      </c>
    </row>
    <row r="2" spans="1:5" x14ac:dyDescent="0.25">
      <c r="B2" t="s">
        <v>1</v>
      </c>
    </row>
    <row r="3" spans="1:5" x14ac:dyDescent="0.25">
      <c r="A3" t="s">
        <v>2</v>
      </c>
      <c r="B3">
        <v>330</v>
      </c>
      <c r="C3">
        <v>1</v>
      </c>
    </row>
    <row r="4" spans="1:5" x14ac:dyDescent="0.25">
      <c r="A4" t="s">
        <v>4</v>
      </c>
      <c r="B4">
        <v>345</v>
      </c>
      <c r="C4">
        <f>C3+1</f>
        <v>2</v>
      </c>
    </row>
    <row r="5" spans="1:5" x14ac:dyDescent="0.25">
      <c r="A5" t="s">
        <v>6</v>
      </c>
      <c r="B5">
        <v>390</v>
      </c>
      <c r="C5">
        <f t="shared" ref="C5:C22" si="0">C4+1</f>
        <v>3</v>
      </c>
    </row>
    <row r="6" spans="1:5" x14ac:dyDescent="0.25">
      <c r="A6" t="s">
        <v>8</v>
      </c>
      <c r="B6">
        <v>354</v>
      </c>
      <c r="C6">
        <f t="shared" si="0"/>
        <v>4</v>
      </c>
    </row>
    <row r="7" spans="1:5" x14ac:dyDescent="0.25">
      <c r="A7" t="s">
        <v>10</v>
      </c>
      <c r="B7">
        <v>345</v>
      </c>
      <c r="C7">
        <f t="shared" si="0"/>
        <v>5</v>
      </c>
    </row>
    <row r="8" spans="1:5" x14ac:dyDescent="0.25">
      <c r="A8" t="s">
        <v>12</v>
      </c>
      <c r="B8">
        <v>357</v>
      </c>
      <c r="C8">
        <f t="shared" si="0"/>
        <v>6</v>
      </c>
    </row>
    <row r="9" spans="1:5" x14ac:dyDescent="0.25">
      <c r="A9" t="s">
        <v>14</v>
      </c>
      <c r="B9">
        <v>420</v>
      </c>
      <c r="C9">
        <f t="shared" si="0"/>
        <v>7</v>
      </c>
    </row>
    <row r="10" spans="1:5" x14ac:dyDescent="0.25">
      <c r="A10" t="s">
        <v>16</v>
      </c>
      <c r="B10">
        <v>360</v>
      </c>
      <c r="C10">
        <f t="shared" si="0"/>
        <v>8</v>
      </c>
    </row>
    <row r="11" spans="1:5" x14ac:dyDescent="0.25">
      <c r="A11" t="s">
        <v>18</v>
      </c>
      <c r="B11">
        <v>366</v>
      </c>
      <c r="C11">
        <f t="shared" si="0"/>
        <v>9</v>
      </c>
    </row>
    <row r="12" spans="1:5" x14ac:dyDescent="0.25">
      <c r="A12" t="s">
        <v>19</v>
      </c>
      <c r="B12">
        <v>390</v>
      </c>
      <c r="C12">
        <f t="shared" si="0"/>
        <v>10</v>
      </c>
    </row>
    <row r="13" spans="1:5" x14ac:dyDescent="0.25">
      <c r="A13" t="s">
        <v>20</v>
      </c>
      <c r="B13">
        <v>468</v>
      </c>
      <c r="C13">
        <f t="shared" si="0"/>
        <v>11</v>
      </c>
    </row>
    <row r="14" spans="1:5" x14ac:dyDescent="0.25">
      <c r="A14" t="s">
        <v>21</v>
      </c>
      <c r="B14">
        <v>402</v>
      </c>
      <c r="C14">
        <f t="shared" si="0"/>
        <v>12</v>
      </c>
    </row>
    <row r="15" spans="1:5" x14ac:dyDescent="0.25">
      <c r="A15" t="s">
        <v>3</v>
      </c>
      <c r="B15">
        <v>378</v>
      </c>
      <c r="C15">
        <f t="shared" si="0"/>
        <v>13</v>
      </c>
    </row>
    <row r="16" spans="1:5" x14ac:dyDescent="0.25">
      <c r="A16" t="s">
        <v>5</v>
      </c>
      <c r="B16">
        <v>405</v>
      </c>
      <c r="C16">
        <f t="shared" si="0"/>
        <v>14</v>
      </c>
    </row>
    <row r="17" spans="1:3" x14ac:dyDescent="0.25">
      <c r="A17" t="s">
        <v>7</v>
      </c>
      <c r="B17">
        <v>498</v>
      </c>
      <c r="C17">
        <f t="shared" si="0"/>
        <v>15</v>
      </c>
    </row>
    <row r="18" spans="1:3" x14ac:dyDescent="0.25">
      <c r="A18" t="s">
        <v>9</v>
      </c>
      <c r="B18">
        <v>420</v>
      </c>
      <c r="C18">
        <f t="shared" si="0"/>
        <v>16</v>
      </c>
    </row>
    <row r="19" spans="1:3" x14ac:dyDescent="0.25">
      <c r="A19" t="s">
        <v>11</v>
      </c>
      <c r="B19">
        <v>429</v>
      </c>
      <c r="C19">
        <f t="shared" si="0"/>
        <v>17</v>
      </c>
    </row>
    <row r="20" spans="1:3" x14ac:dyDescent="0.25">
      <c r="A20" t="s">
        <v>13</v>
      </c>
      <c r="B20">
        <v>495</v>
      </c>
      <c r="C20">
        <f t="shared" si="0"/>
        <v>18</v>
      </c>
    </row>
    <row r="21" spans="1:3" x14ac:dyDescent="0.25">
      <c r="A21" t="s">
        <v>15</v>
      </c>
      <c r="B21">
        <v>540</v>
      </c>
      <c r="C21">
        <f t="shared" si="0"/>
        <v>19</v>
      </c>
    </row>
    <row r="22" spans="1:3" x14ac:dyDescent="0.25">
      <c r="A22" t="s">
        <v>17</v>
      </c>
      <c r="B22">
        <v>510</v>
      </c>
      <c r="C22">
        <f t="shared" si="0"/>
        <v>20</v>
      </c>
    </row>
    <row r="23" spans="1:3" x14ac:dyDescent="0.25">
      <c r="B23">
        <f>E1+C23*C1</f>
        <v>501.28820000000002</v>
      </c>
      <c r="C23">
        <v>21</v>
      </c>
    </row>
  </sheetData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87CDF-6765-4119-9D33-687DDEB2CD00}">
  <dimension ref="A2:G8"/>
  <sheetViews>
    <sheetView workbookViewId="0">
      <selection activeCell="A3" sqref="A3:G8"/>
    </sheetView>
  </sheetViews>
  <sheetFormatPr baseColWidth="10" defaultRowHeight="15" x14ac:dyDescent="0.25"/>
  <cols>
    <col min="3" max="3" width="14.85546875" bestFit="1" customWidth="1"/>
    <col min="5" max="5" width="13" bestFit="1" customWidth="1"/>
  </cols>
  <sheetData>
    <row r="2" spans="1:7" ht="15.75" thickBot="1" x14ac:dyDescent="0.3"/>
    <row r="3" spans="1:7" ht="61.5" thickBot="1" x14ac:dyDescent="0.35">
      <c r="A3" s="2" t="s">
        <v>33</v>
      </c>
      <c r="B3" s="2" t="s">
        <v>34</v>
      </c>
      <c r="C3" s="2" t="s">
        <v>35</v>
      </c>
      <c r="D3" s="2" t="s">
        <v>36</v>
      </c>
      <c r="E3" s="2" t="s">
        <v>35</v>
      </c>
      <c r="F3" s="7" t="s">
        <v>39</v>
      </c>
      <c r="G3" s="7" t="s">
        <v>40</v>
      </c>
    </row>
    <row r="4" spans="1:7" ht="21" thickBot="1" x14ac:dyDescent="0.35">
      <c r="A4" s="2">
        <v>2019</v>
      </c>
      <c r="B4" s="2">
        <v>5</v>
      </c>
      <c r="C4" s="2" t="s">
        <v>37</v>
      </c>
      <c r="D4" s="2">
        <v>5</v>
      </c>
      <c r="E4" s="2" t="s">
        <v>37</v>
      </c>
    </row>
    <row r="5" spans="1:7" ht="24" thickBot="1" x14ac:dyDescent="0.4">
      <c r="A5" s="2">
        <v>2020</v>
      </c>
      <c r="B5" s="2">
        <v>10</v>
      </c>
      <c r="C5" s="5">
        <f>B5/B4-1</f>
        <v>1</v>
      </c>
      <c r="D5" s="2">
        <v>7.5</v>
      </c>
      <c r="E5" s="5">
        <f>D5/D4-1</f>
        <v>0.5</v>
      </c>
      <c r="F5" s="8">
        <f>C5+1</f>
        <v>2</v>
      </c>
      <c r="G5" s="8">
        <f>E5+1</f>
        <v>1.5</v>
      </c>
    </row>
    <row r="6" spans="1:7" ht="24" thickBot="1" x14ac:dyDescent="0.4">
      <c r="A6" s="2">
        <v>2021</v>
      </c>
      <c r="B6" s="2">
        <v>10</v>
      </c>
      <c r="C6" s="5">
        <f>B6/B5-1</f>
        <v>0</v>
      </c>
      <c r="D6" s="2">
        <v>11.25</v>
      </c>
      <c r="E6" s="5">
        <f>D6/D5-1</f>
        <v>0.5</v>
      </c>
      <c r="F6" s="8">
        <f>C6+1</f>
        <v>1</v>
      </c>
      <c r="G6" s="8">
        <f>E6+1</f>
        <v>1.5</v>
      </c>
    </row>
    <row r="7" spans="1:7" ht="38.25" customHeight="1" thickBot="1" x14ac:dyDescent="0.4">
      <c r="A7" s="2" t="s">
        <v>38</v>
      </c>
      <c r="B7" s="4"/>
      <c r="C7" s="6">
        <f>AVERAGE(C5:C6)</f>
        <v>0.5</v>
      </c>
      <c r="D7" s="3"/>
      <c r="E7" s="6">
        <f>AVERAGE(E5:E6)</f>
        <v>0.5</v>
      </c>
      <c r="F7">
        <f>GEOMEAN(F5:F6)</f>
        <v>1.4142135623730949</v>
      </c>
      <c r="G7">
        <f>GEOMEAN(G5:G6)</f>
        <v>1.5</v>
      </c>
    </row>
    <row r="8" spans="1:7" x14ac:dyDescent="0.25">
      <c r="E8" t="s">
        <v>41</v>
      </c>
      <c r="F8" s="9">
        <f>F7-1</f>
        <v>0.41421356237309492</v>
      </c>
      <c r="G8" s="9">
        <f>G7-1</f>
        <v>0.5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A3BAB2-0584-4B48-9F11-B66B8F0F15C8}">
  <dimension ref="A1:H28"/>
  <sheetViews>
    <sheetView topLeftCell="A4" workbookViewId="0">
      <selection activeCell="G23" sqref="G23"/>
    </sheetView>
  </sheetViews>
  <sheetFormatPr baseColWidth="10" defaultRowHeight="15" x14ac:dyDescent="0.25"/>
  <sheetData>
    <row r="1" spans="1:8" x14ac:dyDescent="0.25">
      <c r="C1" t="s">
        <v>43</v>
      </c>
      <c r="D1" t="s">
        <v>44</v>
      </c>
      <c r="G1" t="s">
        <v>43</v>
      </c>
      <c r="H1" t="s">
        <v>44</v>
      </c>
    </row>
    <row r="2" spans="1:8" x14ac:dyDescent="0.25">
      <c r="A2" t="s">
        <v>0</v>
      </c>
      <c r="C2">
        <f>GEOMEAN(C5:C23)</f>
        <v>1.023175961377238</v>
      </c>
      <c r="D2" s="11">
        <f>C2-1</f>
        <v>2.3175961377237986E-2</v>
      </c>
      <c r="G2">
        <f>GEOMEAN(G5:G8)</f>
        <v>1.0860284146892323</v>
      </c>
      <c r="H2" s="11">
        <f>G2-1</f>
        <v>8.602841468923228E-2</v>
      </c>
    </row>
    <row r="3" spans="1:8" x14ac:dyDescent="0.25">
      <c r="B3" t="s">
        <v>1</v>
      </c>
      <c r="C3" t="s">
        <v>42</v>
      </c>
      <c r="D3" t="s">
        <v>28</v>
      </c>
      <c r="F3" t="s">
        <v>1</v>
      </c>
      <c r="H3" t="s">
        <v>28</v>
      </c>
    </row>
    <row r="4" spans="1:8" x14ac:dyDescent="0.25">
      <c r="A4" t="s">
        <v>2</v>
      </c>
      <c r="B4">
        <v>330</v>
      </c>
      <c r="D4">
        <f>B4</f>
        <v>330</v>
      </c>
      <c r="E4">
        <v>2018</v>
      </c>
      <c r="F4">
        <v>1419</v>
      </c>
      <c r="H4">
        <f>F4</f>
        <v>1419</v>
      </c>
    </row>
    <row r="5" spans="1:8" x14ac:dyDescent="0.25">
      <c r="A5" t="s">
        <v>4</v>
      </c>
      <c r="B5">
        <v>345</v>
      </c>
      <c r="C5">
        <f>B5/B4</f>
        <v>1.0454545454545454</v>
      </c>
      <c r="D5">
        <f>D4*$C$2</f>
        <v>337.64806725448852</v>
      </c>
      <c r="E5">
        <v>2019</v>
      </c>
      <c r="F5">
        <v>1482</v>
      </c>
      <c r="G5">
        <f>F5/F4</f>
        <v>1.0443974630021142</v>
      </c>
      <c r="H5">
        <f>H4*$G$2</f>
        <v>1541.0743204440207</v>
      </c>
    </row>
    <row r="6" spans="1:8" x14ac:dyDescent="0.25">
      <c r="A6" t="s">
        <v>6</v>
      </c>
      <c r="B6">
        <v>390</v>
      </c>
      <c r="C6">
        <f t="shared" ref="C6:C23" si="0">B6/B5</f>
        <v>1.1304347826086956</v>
      </c>
      <c r="D6">
        <f t="shared" ref="D6:D27" si="1">D5*$C$2</f>
        <v>345.4733858202776</v>
      </c>
      <c r="E6">
        <v>2020</v>
      </c>
      <c r="F6">
        <v>1626</v>
      </c>
      <c r="G6">
        <f t="shared" ref="G6:G8" si="2">F6/F5</f>
        <v>1.097165991902834</v>
      </c>
      <c r="H6">
        <f t="shared" ref="H6:H9" si="3">H5*$G$2</f>
        <v>1673.6505011501058</v>
      </c>
    </row>
    <row r="7" spans="1:8" x14ac:dyDescent="0.25">
      <c r="A7" t="s">
        <v>8</v>
      </c>
      <c r="B7">
        <v>354</v>
      </c>
      <c r="C7">
        <f t="shared" si="0"/>
        <v>0.90769230769230769</v>
      </c>
      <c r="D7">
        <f t="shared" si="1"/>
        <v>353.48006366691197</v>
      </c>
      <c r="E7">
        <v>2021</v>
      </c>
      <c r="F7">
        <v>1701</v>
      </c>
      <c r="G7">
        <f t="shared" si="2"/>
        <v>1.0461254612546125</v>
      </c>
      <c r="H7">
        <f t="shared" si="3"/>
        <v>1817.6320005078885</v>
      </c>
    </row>
    <row r="8" spans="1:8" x14ac:dyDescent="0.25">
      <c r="A8" t="s">
        <v>10</v>
      </c>
      <c r="B8">
        <v>345</v>
      </c>
      <c r="C8">
        <f t="shared" si="0"/>
        <v>0.97457627118644063</v>
      </c>
      <c r="D8">
        <f t="shared" si="1"/>
        <v>361.67230397007995</v>
      </c>
      <c r="E8">
        <v>2022</v>
      </c>
      <c r="F8">
        <v>1974</v>
      </c>
      <c r="G8">
        <f t="shared" si="2"/>
        <v>1.1604938271604939</v>
      </c>
      <c r="H8">
        <f t="shared" si="3"/>
        <v>1974</v>
      </c>
    </row>
    <row r="9" spans="1:8" x14ac:dyDescent="0.25">
      <c r="A9" t="s">
        <v>12</v>
      </c>
      <c r="B9">
        <v>357</v>
      </c>
      <c r="C9">
        <f t="shared" si="0"/>
        <v>1.0347826086956522</v>
      </c>
      <c r="D9">
        <f t="shared" si="1"/>
        <v>370.05440731810722</v>
      </c>
      <c r="E9" s="1">
        <v>2023</v>
      </c>
      <c r="F9" s="1"/>
      <c r="G9" s="1"/>
      <c r="H9" s="1">
        <f t="shared" si="3"/>
        <v>2143.8200905965446</v>
      </c>
    </row>
    <row r="10" spans="1:8" x14ac:dyDescent="0.25">
      <c r="A10" t="s">
        <v>14</v>
      </c>
      <c r="B10">
        <v>420</v>
      </c>
      <c r="C10">
        <f t="shared" si="0"/>
        <v>1.1764705882352942</v>
      </c>
      <c r="D10">
        <f t="shared" si="1"/>
        <v>378.63077396958835</v>
      </c>
    </row>
    <row r="11" spans="1:8" x14ac:dyDescent="0.25">
      <c r="A11" t="s">
        <v>16</v>
      </c>
      <c r="B11">
        <v>360</v>
      </c>
      <c r="C11">
        <f t="shared" si="0"/>
        <v>0.8571428571428571</v>
      </c>
      <c r="D11">
        <f t="shared" si="1"/>
        <v>387.40590616334123</v>
      </c>
    </row>
    <row r="12" spans="1:8" x14ac:dyDescent="0.25">
      <c r="A12" t="s">
        <v>18</v>
      </c>
      <c r="B12">
        <v>366</v>
      </c>
      <c r="C12">
        <f t="shared" si="0"/>
        <v>1.0166666666666666</v>
      </c>
      <c r="D12">
        <f t="shared" si="1"/>
        <v>396.38441048189668</v>
      </c>
    </row>
    <row r="13" spans="1:8" x14ac:dyDescent="0.25">
      <c r="A13" t="s">
        <v>19</v>
      </c>
      <c r="B13">
        <v>390</v>
      </c>
      <c r="C13">
        <f t="shared" si="0"/>
        <v>1.0655737704918034</v>
      </c>
      <c r="D13">
        <f t="shared" si="1"/>
        <v>405.57100026976434</v>
      </c>
    </row>
    <row r="14" spans="1:8" x14ac:dyDescent="0.25">
      <c r="A14" t="s">
        <v>20</v>
      </c>
      <c r="B14">
        <v>468</v>
      </c>
      <c r="C14">
        <f t="shared" si="0"/>
        <v>1.2</v>
      </c>
      <c r="D14">
        <f t="shared" si="1"/>
        <v>414.97049810774416</v>
      </c>
    </row>
    <row r="15" spans="1:8" x14ac:dyDescent="0.25">
      <c r="A15" t="s">
        <v>21</v>
      </c>
      <c r="B15">
        <v>402</v>
      </c>
      <c r="C15">
        <f t="shared" si="0"/>
        <v>0.85897435897435892</v>
      </c>
      <c r="D15">
        <f t="shared" si="1"/>
        <v>424.58783834458245</v>
      </c>
    </row>
    <row r="16" spans="1:8" x14ac:dyDescent="0.25">
      <c r="A16" t="s">
        <v>3</v>
      </c>
      <c r="B16">
        <v>378</v>
      </c>
      <c r="C16">
        <f t="shared" si="0"/>
        <v>0.94029850746268662</v>
      </c>
      <c r="D16">
        <f t="shared" si="1"/>
        <v>434.42806968730144</v>
      </c>
    </row>
    <row r="17" spans="1:4" x14ac:dyDescent="0.25">
      <c r="A17" t="s">
        <v>5</v>
      </c>
      <c r="B17">
        <v>405</v>
      </c>
      <c r="C17">
        <f t="shared" si="0"/>
        <v>1.0714285714285714</v>
      </c>
      <c r="D17">
        <f t="shared" si="1"/>
        <v>444.49635785156238</v>
      </c>
    </row>
    <row r="18" spans="1:4" x14ac:dyDescent="0.25">
      <c r="A18" t="s">
        <v>7</v>
      </c>
      <c r="B18">
        <v>498</v>
      </c>
      <c r="C18">
        <f t="shared" si="0"/>
        <v>1.2296296296296296</v>
      </c>
      <c r="D18">
        <f t="shared" si="1"/>
        <v>454.79798827345314</v>
      </c>
    </row>
    <row r="19" spans="1:4" x14ac:dyDescent="0.25">
      <c r="A19" t="s">
        <v>9</v>
      </c>
      <c r="B19">
        <v>420</v>
      </c>
      <c r="C19">
        <f t="shared" si="0"/>
        <v>0.84337349397590367</v>
      </c>
      <c r="D19">
        <f t="shared" si="1"/>
        <v>465.33836888412424</v>
      </c>
    </row>
    <row r="20" spans="1:4" x14ac:dyDescent="0.25">
      <c r="A20" t="s">
        <v>11</v>
      </c>
      <c r="B20">
        <v>429</v>
      </c>
      <c r="C20">
        <f t="shared" si="0"/>
        <v>1.0214285714285714</v>
      </c>
      <c r="D20">
        <f t="shared" si="1"/>
        <v>476.12303294872964</v>
      </c>
    </row>
    <row r="21" spans="1:4" x14ac:dyDescent="0.25">
      <c r="A21" t="s">
        <v>13</v>
      </c>
      <c r="B21">
        <v>495</v>
      </c>
      <c r="C21">
        <f t="shared" si="0"/>
        <v>1.1538461538461537</v>
      </c>
      <c r="D21">
        <f t="shared" si="1"/>
        <v>487.15764197116283</v>
      </c>
    </row>
    <row r="22" spans="1:4" x14ac:dyDescent="0.25">
      <c r="A22" t="s">
        <v>15</v>
      </c>
      <c r="B22">
        <v>540</v>
      </c>
      <c r="C22">
        <f t="shared" si="0"/>
        <v>1.0909090909090908</v>
      </c>
      <c r="D22">
        <f t="shared" si="1"/>
        <v>498.44798866611285</v>
      </c>
    </row>
    <row r="23" spans="1:4" x14ac:dyDescent="0.25">
      <c r="A23" t="s">
        <v>17</v>
      </c>
      <c r="B23">
        <v>510</v>
      </c>
      <c r="C23">
        <f t="shared" si="0"/>
        <v>0.94444444444444442</v>
      </c>
      <c r="D23">
        <f t="shared" si="1"/>
        <v>510.00000000000063</v>
      </c>
    </row>
    <row r="24" spans="1:4" x14ac:dyDescent="0.25">
      <c r="A24" s="1" t="s">
        <v>27</v>
      </c>
      <c r="B24" s="1"/>
      <c r="C24" s="1"/>
      <c r="D24" s="1">
        <f t="shared" si="1"/>
        <v>521.81974030239201</v>
      </c>
    </row>
    <row r="25" spans="1:4" x14ac:dyDescent="0.25">
      <c r="A25" s="1" t="s">
        <v>45</v>
      </c>
      <c r="C25" s="1"/>
      <c r="D25" s="1">
        <f t="shared" si="1"/>
        <v>533.91341444952059</v>
      </c>
    </row>
    <row r="26" spans="1:4" x14ac:dyDescent="0.25">
      <c r="A26" s="1" t="s">
        <v>46</v>
      </c>
      <c r="C26" s="1"/>
      <c r="D26" s="1">
        <f t="shared" si="1"/>
        <v>546.28737112159195</v>
      </c>
    </row>
    <row r="27" spans="1:4" x14ac:dyDescent="0.25">
      <c r="A27" s="1" t="s">
        <v>47</v>
      </c>
      <c r="C27" s="1"/>
      <c r="D27" s="1">
        <f t="shared" si="1"/>
        <v>558.94810613557888</v>
      </c>
    </row>
    <row r="28" spans="1:4" x14ac:dyDescent="0.25">
      <c r="C28" s="1">
        <v>2023</v>
      </c>
      <c r="D28" s="1">
        <f>SUM(D24:D27)</f>
        <v>2160.9686320090832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A449F-2D4E-43FD-A2EF-ED13A3ED857D}">
  <dimension ref="A1:J24"/>
  <sheetViews>
    <sheetView workbookViewId="0">
      <selection sqref="A1:J24"/>
    </sheetView>
  </sheetViews>
  <sheetFormatPr baseColWidth="10" defaultRowHeight="15" x14ac:dyDescent="0.25"/>
  <sheetData>
    <row r="1" spans="1:10" x14ac:dyDescent="0.25">
      <c r="A1" t="s">
        <v>0</v>
      </c>
    </row>
    <row r="2" spans="1:10" x14ac:dyDescent="0.25">
      <c r="B2" t="s">
        <v>1</v>
      </c>
    </row>
    <row r="3" spans="1:10" x14ac:dyDescent="0.25">
      <c r="A3" t="s">
        <v>2</v>
      </c>
      <c r="B3">
        <v>330</v>
      </c>
      <c r="C3" t="s">
        <v>10</v>
      </c>
      <c r="D3">
        <v>345</v>
      </c>
      <c r="E3" t="s">
        <v>18</v>
      </c>
      <c r="F3">
        <v>366</v>
      </c>
      <c r="G3" t="s">
        <v>3</v>
      </c>
      <c r="H3">
        <v>378</v>
      </c>
      <c r="I3" t="s">
        <v>11</v>
      </c>
      <c r="J3">
        <v>429</v>
      </c>
    </row>
    <row r="4" spans="1:10" x14ac:dyDescent="0.25">
      <c r="A4" t="s">
        <v>4</v>
      </c>
      <c r="B4">
        <v>345</v>
      </c>
      <c r="C4" t="s">
        <v>12</v>
      </c>
      <c r="D4">
        <v>357</v>
      </c>
      <c r="E4" t="s">
        <v>19</v>
      </c>
      <c r="F4">
        <v>390</v>
      </c>
      <c r="G4" t="s">
        <v>5</v>
      </c>
      <c r="H4">
        <v>405</v>
      </c>
      <c r="I4" t="s">
        <v>13</v>
      </c>
      <c r="J4">
        <v>495</v>
      </c>
    </row>
    <row r="5" spans="1:10" x14ac:dyDescent="0.25">
      <c r="A5" t="s">
        <v>6</v>
      </c>
      <c r="B5">
        <v>390</v>
      </c>
      <c r="C5" t="s">
        <v>14</v>
      </c>
      <c r="D5">
        <v>420</v>
      </c>
      <c r="E5" t="s">
        <v>20</v>
      </c>
      <c r="F5">
        <v>468</v>
      </c>
      <c r="G5" t="s">
        <v>7</v>
      </c>
      <c r="H5">
        <v>498</v>
      </c>
      <c r="I5" t="s">
        <v>15</v>
      </c>
      <c r="J5">
        <v>540</v>
      </c>
    </row>
    <row r="6" spans="1:10" x14ac:dyDescent="0.25">
      <c r="A6" t="s">
        <v>8</v>
      </c>
      <c r="B6">
        <v>354</v>
      </c>
      <c r="C6" t="s">
        <v>16</v>
      </c>
      <c r="D6">
        <v>360</v>
      </c>
      <c r="E6" t="s">
        <v>21</v>
      </c>
      <c r="F6">
        <v>402</v>
      </c>
      <c r="G6" t="s">
        <v>9</v>
      </c>
      <c r="H6">
        <v>420</v>
      </c>
      <c r="I6" t="s">
        <v>17</v>
      </c>
      <c r="J6">
        <v>510</v>
      </c>
    </row>
    <row r="7" spans="1:10" x14ac:dyDescent="0.25">
      <c r="B7">
        <f>SUM(B3:B6)</f>
        <v>1419</v>
      </c>
      <c r="D7">
        <f>SUM(D3:D6)</f>
        <v>1482</v>
      </c>
      <c r="F7">
        <f>SUM(F3:F6)</f>
        <v>1626</v>
      </c>
      <c r="H7">
        <f>SUM(H3:H6)</f>
        <v>1701</v>
      </c>
      <c r="J7">
        <f>SUM(J3:J6)</f>
        <v>1974</v>
      </c>
    </row>
    <row r="8" spans="1:10" x14ac:dyDescent="0.25">
      <c r="A8" t="s">
        <v>48</v>
      </c>
    </row>
    <row r="9" spans="1:10" x14ac:dyDescent="0.25">
      <c r="A9" t="s">
        <v>2</v>
      </c>
      <c r="B9" s="10">
        <f>B3/B$7</f>
        <v>0.23255813953488372</v>
      </c>
      <c r="C9" t="s">
        <v>10</v>
      </c>
      <c r="D9" s="10">
        <f>D3/D$7</f>
        <v>0.23279352226720648</v>
      </c>
      <c r="E9" t="s">
        <v>18</v>
      </c>
      <c r="F9" s="10">
        <f>F3/F$7</f>
        <v>0.22509225092250923</v>
      </c>
      <c r="G9" t="s">
        <v>3</v>
      </c>
      <c r="H9" s="10">
        <f>H3/H$7</f>
        <v>0.22222222222222221</v>
      </c>
      <c r="I9" t="s">
        <v>11</v>
      </c>
      <c r="J9" s="10">
        <f>J3/J$7</f>
        <v>0.21732522796352582</v>
      </c>
    </row>
    <row r="10" spans="1:10" x14ac:dyDescent="0.25">
      <c r="A10" t="s">
        <v>4</v>
      </c>
      <c r="B10" s="10">
        <f t="shared" ref="B10:D12" si="0">B4/B$7</f>
        <v>0.24312896405919662</v>
      </c>
      <c r="C10" t="s">
        <v>12</v>
      </c>
      <c r="D10" s="10">
        <f t="shared" si="0"/>
        <v>0.24089068825910931</v>
      </c>
      <c r="E10" t="s">
        <v>19</v>
      </c>
      <c r="F10" s="10">
        <f t="shared" ref="F10" si="1">F4/F$7</f>
        <v>0.23985239852398524</v>
      </c>
      <c r="G10" t="s">
        <v>5</v>
      </c>
      <c r="H10" s="10">
        <f t="shared" ref="H10" si="2">H4/H$7</f>
        <v>0.23809523809523808</v>
      </c>
      <c r="I10" t="s">
        <v>13</v>
      </c>
      <c r="J10" s="10">
        <f t="shared" ref="J10" si="3">J4/J$7</f>
        <v>0.25075987841945291</v>
      </c>
    </row>
    <row r="11" spans="1:10" x14ac:dyDescent="0.25">
      <c r="A11" t="s">
        <v>6</v>
      </c>
      <c r="B11" s="10">
        <f t="shared" si="0"/>
        <v>0.27484143763213531</v>
      </c>
      <c r="C11" t="s">
        <v>14</v>
      </c>
      <c r="D11" s="10">
        <f t="shared" si="0"/>
        <v>0.2834008097165992</v>
      </c>
      <c r="E11" t="s">
        <v>20</v>
      </c>
      <c r="F11" s="10">
        <f t="shared" ref="F11" si="4">F5/F$7</f>
        <v>0.28782287822878228</v>
      </c>
      <c r="G11" t="s">
        <v>7</v>
      </c>
      <c r="H11" s="10">
        <f t="shared" ref="H11" si="5">H5/H$7</f>
        <v>0.29276895943562609</v>
      </c>
      <c r="I11" t="s">
        <v>15</v>
      </c>
      <c r="J11" s="10">
        <f t="shared" ref="J11" si="6">J5/J$7</f>
        <v>0.2735562310030395</v>
      </c>
    </row>
    <row r="12" spans="1:10" x14ac:dyDescent="0.25">
      <c r="A12" t="s">
        <v>8</v>
      </c>
      <c r="B12" s="10">
        <f t="shared" si="0"/>
        <v>0.24947145877378435</v>
      </c>
      <c r="C12" t="s">
        <v>16</v>
      </c>
      <c r="D12" s="10">
        <f t="shared" si="0"/>
        <v>0.24291497975708501</v>
      </c>
      <c r="E12" t="s">
        <v>21</v>
      </c>
      <c r="F12" s="10">
        <f t="shared" ref="F12" si="7">F6/F$7</f>
        <v>0.24723247232472326</v>
      </c>
      <c r="G12" t="s">
        <v>9</v>
      </c>
      <c r="H12" s="10">
        <f t="shared" ref="H12" si="8">H6/H$7</f>
        <v>0.24691358024691357</v>
      </c>
      <c r="I12" t="s">
        <v>17</v>
      </c>
      <c r="J12" s="10">
        <f t="shared" ref="J12" si="9">J6/J$7</f>
        <v>0.25835866261398177</v>
      </c>
    </row>
    <row r="13" spans="1:10" x14ac:dyDescent="0.25">
      <c r="B13" t="s">
        <v>53</v>
      </c>
      <c r="D13" s="10"/>
    </row>
    <row r="14" spans="1:10" x14ac:dyDescent="0.25">
      <c r="A14" t="s">
        <v>49</v>
      </c>
      <c r="B14" s="10">
        <f>1/5*(B9+D9+F9+H9+J9)</f>
        <v>0.2259982725820695</v>
      </c>
      <c r="D14" s="10"/>
    </row>
    <row r="15" spans="1:10" x14ac:dyDescent="0.25">
      <c r="A15" t="s">
        <v>50</v>
      </c>
      <c r="B15" s="10">
        <f t="shared" ref="B15:B17" si="10">1/5*(B10+D10+F10+H10+J10)</f>
        <v>0.24254543347139645</v>
      </c>
      <c r="D15" s="10"/>
    </row>
    <row r="16" spans="1:10" x14ac:dyDescent="0.25">
      <c r="A16" t="s">
        <v>51</v>
      </c>
      <c r="B16" s="10">
        <f t="shared" si="10"/>
        <v>0.28247806320323648</v>
      </c>
    </row>
    <row r="17" spans="1:5" x14ac:dyDescent="0.25">
      <c r="A17" t="s">
        <v>52</v>
      </c>
      <c r="B17" s="10">
        <f t="shared" si="10"/>
        <v>0.24897823074329761</v>
      </c>
    </row>
    <row r="19" spans="1:5" x14ac:dyDescent="0.25">
      <c r="B19" t="s">
        <v>29</v>
      </c>
      <c r="C19" t="s">
        <v>30</v>
      </c>
      <c r="D19" t="s">
        <v>55</v>
      </c>
      <c r="E19" t="s">
        <v>54</v>
      </c>
    </row>
    <row r="20" spans="1:5" x14ac:dyDescent="0.25">
      <c r="A20">
        <v>2023</v>
      </c>
      <c r="B20">
        <f>ExpS!G8</f>
        <v>1681.6316999999999</v>
      </c>
      <c r="C20">
        <f>ExpS!H8</f>
        <v>1890.4661999999998</v>
      </c>
      <c r="D20">
        <f>'GR2'!$H$9</f>
        <v>2143.8200905965446</v>
      </c>
    </row>
    <row r="21" spans="1:5" x14ac:dyDescent="0.25">
      <c r="A21" t="s">
        <v>49</v>
      </c>
      <c r="B21">
        <f>B$20*B14</f>
        <v>380.0458593192489</v>
      </c>
      <c r="C21">
        <f>C$20*B14</f>
        <v>427.24209557478906</v>
      </c>
      <c r="D21">
        <f>D$20*B14</f>
        <v>484.49963720155483</v>
      </c>
      <c r="E21" cm="1">
        <f t="array" ref="E21:E24">'GR2'!$D$24:$D$27</f>
        <v>521.81974030239201</v>
      </c>
    </row>
    <row r="22" spans="1:5" x14ac:dyDescent="0.25">
      <c r="A22" t="s">
        <v>50</v>
      </c>
      <c r="B22">
        <f>B$20*B15</f>
        <v>407.87208961574129</v>
      </c>
      <c r="C22">
        <f>C$20*B15</f>
        <v>458.52394394202361</v>
      </c>
      <c r="D22">
        <f>D$20*B15</f>
        <v>519.97377315842732</v>
      </c>
      <c r="E22">
        <v>533.91341444952059</v>
      </c>
    </row>
    <row r="23" spans="1:5" x14ac:dyDescent="0.25">
      <c r="A23" t="s">
        <v>51</v>
      </c>
      <c r="B23">
        <f>B$20*B16</f>
        <v>475.02406563716602</v>
      </c>
      <c r="C23">
        <f>C$20*B16</f>
        <v>534.01523072718226</v>
      </c>
      <c r="D23">
        <f t="shared" ref="C22:D24" si="11">D$20*B16</f>
        <v>605.58214704789884</v>
      </c>
      <c r="E23">
        <v>546.28737112159195</v>
      </c>
    </row>
    <row r="24" spans="1:5" x14ac:dyDescent="0.25">
      <c r="A24" t="s">
        <v>52</v>
      </c>
      <c r="B24">
        <f>B$20*B17</f>
        <v>418.68968542784381</v>
      </c>
      <c r="C24">
        <f>C$20*B17</f>
        <v>470.68492975600498</v>
      </c>
      <c r="D24">
        <f t="shared" si="11"/>
        <v>533.76453318866368</v>
      </c>
      <c r="E24">
        <v>558.94810613557888</v>
      </c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20B75-B64C-4D03-B4B7-047410869671}">
  <dimension ref="A1:F26"/>
  <sheetViews>
    <sheetView workbookViewId="0">
      <selection activeCell="H5" sqref="H5"/>
    </sheetView>
  </sheetViews>
  <sheetFormatPr baseColWidth="10" defaultRowHeight="15" x14ac:dyDescent="0.25"/>
  <sheetData>
    <row r="1" spans="1:6" x14ac:dyDescent="0.25">
      <c r="A1" t="s">
        <v>0</v>
      </c>
    </row>
    <row r="2" spans="1:6" x14ac:dyDescent="0.25">
      <c r="B2" t="s">
        <v>1</v>
      </c>
      <c r="C2" t="s">
        <v>29</v>
      </c>
      <c r="D2" t="s">
        <v>30</v>
      </c>
      <c r="E2" t="s">
        <v>55</v>
      </c>
      <c r="F2" t="s">
        <v>54</v>
      </c>
    </row>
    <row r="3" spans="1:6" x14ac:dyDescent="0.25">
      <c r="A3" t="s">
        <v>2</v>
      </c>
      <c r="B3">
        <v>330</v>
      </c>
    </row>
    <row r="4" spans="1:6" x14ac:dyDescent="0.25">
      <c r="A4" t="s">
        <v>4</v>
      </c>
      <c r="B4">
        <v>345</v>
      </c>
    </row>
    <row r="5" spans="1:6" x14ac:dyDescent="0.25">
      <c r="A5" t="s">
        <v>6</v>
      </c>
      <c r="B5">
        <v>390</v>
      </c>
    </row>
    <row r="6" spans="1:6" x14ac:dyDescent="0.25">
      <c r="A6" t="s">
        <v>8</v>
      </c>
      <c r="B6">
        <v>354</v>
      </c>
    </row>
    <row r="7" spans="1:6" x14ac:dyDescent="0.25">
      <c r="A7" t="s">
        <v>10</v>
      </c>
      <c r="B7">
        <v>345</v>
      </c>
    </row>
    <row r="8" spans="1:6" x14ac:dyDescent="0.25">
      <c r="A8" t="s">
        <v>12</v>
      </c>
      <c r="B8">
        <v>357</v>
      </c>
    </row>
    <row r="9" spans="1:6" x14ac:dyDescent="0.25">
      <c r="A9" t="s">
        <v>14</v>
      </c>
      <c r="B9">
        <v>420</v>
      </c>
    </row>
    <row r="10" spans="1:6" x14ac:dyDescent="0.25">
      <c r="A10" t="s">
        <v>16</v>
      </c>
      <c r="B10">
        <v>360</v>
      </c>
    </row>
    <row r="11" spans="1:6" x14ac:dyDescent="0.25">
      <c r="A11" t="s">
        <v>18</v>
      </c>
      <c r="B11">
        <v>366</v>
      </c>
    </row>
    <row r="12" spans="1:6" x14ac:dyDescent="0.25">
      <c r="A12" t="s">
        <v>19</v>
      </c>
      <c r="B12">
        <v>390</v>
      </c>
    </row>
    <row r="13" spans="1:6" x14ac:dyDescent="0.25">
      <c r="A13" t="s">
        <v>20</v>
      </c>
      <c r="B13">
        <v>468</v>
      </c>
    </row>
    <row r="14" spans="1:6" x14ac:dyDescent="0.25">
      <c r="A14" t="s">
        <v>21</v>
      </c>
      <c r="B14">
        <v>402</v>
      </c>
    </row>
    <row r="15" spans="1:6" x14ac:dyDescent="0.25">
      <c r="A15" t="s">
        <v>3</v>
      </c>
      <c r="B15">
        <v>378</v>
      </c>
    </row>
    <row r="16" spans="1:6" x14ac:dyDescent="0.25">
      <c r="A16" t="s">
        <v>5</v>
      </c>
      <c r="B16">
        <v>405</v>
      </c>
    </row>
    <row r="17" spans="1:6" x14ac:dyDescent="0.25">
      <c r="A17" t="s">
        <v>7</v>
      </c>
      <c r="B17">
        <v>498</v>
      </c>
    </row>
    <row r="18" spans="1:6" x14ac:dyDescent="0.25">
      <c r="A18" t="s">
        <v>9</v>
      </c>
      <c r="B18">
        <v>420</v>
      </c>
    </row>
    <row r="19" spans="1:6" x14ac:dyDescent="0.25">
      <c r="A19" t="s">
        <v>11</v>
      </c>
      <c r="B19">
        <v>429</v>
      </c>
    </row>
    <row r="20" spans="1:6" x14ac:dyDescent="0.25">
      <c r="A20" t="s">
        <v>13</v>
      </c>
      <c r="B20">
        <v>495</v>
      </c>
    </row>
    <row r="21" spans="1:6" x14ac:dyDescent="0.25">
      <c r="A21" t="s">
        <v>15</v>
      </c>
      <c r="B21">
        <v>540</v>
      </c>
    </row>
    <row r="22" spans="1:6" x14ac:dyDescent="0.25">
      <c r="A22" t="s">
        <v>17</v>
      </c>
      <c r="B22">
        <v>510</v>
      </c>
    </row>
    <row r="23" spans="1:6" x14ac:dyDescent="0.25">
      <c r="A23" t="s">
        <v>27</v>
      </c>
      <c r="C23">
        <v>380.0458593192489</v>
      </c>
      <c r="D23">
        <v>427.24209557478906</v>
      </c>
      <c r="E23">
        <v>484.49963720155483</v>
      </c>
      <c r="F23">
        <v>521.81974030239201</v>
      </c>
    </row>
    <row r="24" spans="1:6" x14ac:dyDescent="0.25">
      <c r="A24" t="s">
        <v>45</v>
      </c>
      <c r="C24">
        <v>407.87208961574129</v>
      </c>
      <c r="D24">
        <v>458.52394394202361</v>
      </c>
      <c r="E24">
        <v>519.97377315842732</v>
      </c>
      <c r="F24">
        <v>533.91341444952059</v>
      </c>
    </row>
    <row r="25" spans="1:6" x14ac:dyDescent="0.25">
      <c r="A25" t="s">
        <v>46</v>
      </c>
      <c r="C25">
        <v>475.02406563716602</v>
      </c>
      <c r="D25">
        <v>534.01523072718226</v>
      </c>
      <c r="E25">
        <v>605.58214704789884</v>
      </c>
      <c r="F25">
        <v>546.28737112159195</v>
      </c>
    </row>
    <row r="26" spans="1:6" x14ac:dyDescent="0.25">
      <c r="A26" t="s">
        <v>47</v>
      </c>
      <c r="C26">
        <v>418.68968542784381</v>
      </c>
      <c r="D26">
        <v>470.68492975600498</v>
      </c>
      <c r="E26">
        <v>533.76453318866368</v>
      </c>
      <c r="F26">
        <v>558.94810613557888</v>
      </c>
    </row>
  </sheetData>
  <pageMargins left="0.7" right="0.7" top="0.78740157499999996" bottom="0.78740157499999996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8312D8-CD9D-4F96-A9DC-F8C5A3BC2284}">
  <dimension ref="B2:L31"/>
  <sheetViews>
    <sheetView topLeftCell="A17" workbookViewId="0">
      <selection activeCell="B14" sqref="B14:I30"/>
    </sheetView>
  </sheetViews>
  <sheetFormatPr baseColWidth="10" defaultRowHeight="15" x14ac:dyDescent="0.25"/>
  <sheetData>
    <row r="2" spans="2:12" ht="15.75" thickBot="1" x14ac:dyDescent="0.3">
      <c r="F2" t="s">
        <v>62</v>
      </c>
    </row>
    <row r="3" spans="2:12" ht="61.5" thickTop="1" thickBot="1" x14ac:dyDescent="0.3">
      <c r="B3" s="12"/>
      <c r="C3" s="13" t="s">
        <v>56</v>
      </c>
      <c r="D3" s="14" t="s">
        <v>57</v>
      </c>
      <c r="E3" s="15" t="s">
        <v>58</v>
      </c>
      <c r="F3">
        <v>0.2</v>
      </c>
      <c r="H3" s="12"/>
      <c r="I3" s="13" t="s">
        <v>56</v>
      </c>
      <c r="J3" s="14" t="s">
        <v>57</v>
      </c>
      <c r="K3" s="15" t="s">
        <v>58</v>
      </c>
      <c r="L3" s="28" t="s">
        <v>63</v>
      </c>
    </row>
    <row r="4" spans="2:12" ht="32.25" thickTop="1" thickBot="1" x14ac:dyDescent="0.3">
      <c r="B4" s="16" t="s">
        <v>59</v>
      </c>
      <c r="C4" s="17">
        <v>140</v>
      </c>
      <c r="D4" s="18">
        <v>55</v>
      </c>
      <c r="E4" s="19">
        <v>55</v>
      </c>
      <c r="F4">
        <f>F3*D4+(1-F3)*C4</f>
        <v>123</v>
      </c>
      <c r="H4" s="16" t="s">
        <v>59</v>
      </c>
      <c r="I4" s="17">
        <v>140</v>
      </c>
      <c r="J4" s="18">
        <v>55</v>
      </c>
      <c r="K4" s="19">
        <v>55</v>
      </c>
      <c r="L4">
        <f>AVERAGE(I4:K4)</f>
        <v>83.333333333333329</v>
      </c>
    </row>
    <row r="5" spans="2:12" ht="31.5" thickBot="1" x14ac:dyDescent="0.3">
      <c r="B5" s="20" t="s">
        <v>60</v>
      </c>
      <c r="C5" s="21">
        <v>70</v>
      </c>
      <c r="D5" s="22">
        <v>120</v>
      </c>
      <c r="E5" s="23">
        <v>60</v>
      </c>
      <c r="F5">
        <f>F3*E5+(1-F3)*D5</f>
        <v>108</v>
      </c>
      <c r="H5" s="20" t="s">
        <v>60</v>
      </c>
      <c r="I5" s="21">
        <v>70</v>
      </c>
      <c r="J5" s="22">
        <v>120</v>
      </c>
      <c r="K5" s="23">
        <v>60</v>
      </c>
      <c r="L5">
        <f t="shared" ref="L5:L6" si="0">AVERAGE(I5:K5)</f>
        <v>83.333333333333329</v>
      </c>
    </row>
    <row r="6" spans="2:12" ht="31.5" thickBot="1" x14ac:dyDescent="0.3">
      <c r="B6" s="24" t="s">
        <v>61</v>
      </c>
      <c r="C6" s="25">
        <v>40</v>
      </c>
      <c r="D6" s="26">
        <v>10</v>
      </c>
      <c r="E6" s="27">
        <v>130</v>
      </c>
      <c r="F6">
        <f>F3*D6+(1-F3)*E6</f>
        <v>106</v>
      </c>
      <c r="H6" s="24" t="s">
        <v>61</v>
      </c>
      <c r="I6" s="25">
        <v>40</v>
      </c>
      <c r="J6" s="26">
        <v>10</v>
      </c>
      <c r="K6" s="27">
        <v>130</v>
      </c>
      <c r="L6">
        <f t="shared" si="0"/>
        <v>60</v>
      </c>
    </row>
    <row r="7" spans="2:12" ht="15.75" thickTop="1" x14ac:dyDescent="0.25"/>
    <row r="8" spans="2:12" ht="15.75" thickBot="1" x14ac:dyDescent="0.3">
      <c r="F8" t="s">
        <v>62</v>
      </c>
    </row>
    <row r="9" spans="2:12" ht="31.5" thickTop="1" thickBot="1" x14ac:dyDescent="0.3">
      <c r="B9" s="12"/>
      <c r="C9" s="13" t="s">
        <v>56</v>
      </c>
      <c r="D9" s="14" t="s">
        <v>57</v>
      </c>
      <c r="E9" s="15" t="s">
        <v>58</v>
      </c>
      <c r="F9">
        <v>0.9</v>
      </c>
    </row>
    <row r="10" spans="2:12" ht="32.25" thickTop="1" thickBot="1" x14ac:dyDescent="0.3">
      <c r="B10" s="16" t="s">
        <v>59</v>
      </c>
      <c r="C10" s="17">
        <v>140</v>
      </c>
      <c r="D10" s="18">
        <v>55</v>
      </c>
      <c r="E10" s="19">
        <v>55</v>
      </c>
      <c r="F10">
        <f>F9*D10+(1-F9)*C10</f>
        <v>63.5</v>
      </c>
    </row>
    <row r="11" spans="2:12" ht="31.5" thickBot="1" x14ac:dyDescent="0.3">
      <c r="B11" s="20" t="s">
        <v>60</v>
      </c>
      <c r="C11" s="21">
        <v>70</v>
      </c>
      <c r="D11" s="22">
        <v>120</v>
      </c>
      <c r="E11" s="23">
        <v>60</v>
      </c>
      <c r="F11">
        <f>F9*E11+(1-F9)*D11</f>
        <v>66</v>
      </c>
    </row>
    <row r="12" spans="2:12" ht="31.5" thickBot="1" x14ac:dyDescent="0.3">
      <c r="B12" s="24" t="s">
        <v>61</v>
      </c>
      <c r="C12" s="25">
        <v>40</v>
      </c>
      <c r="D12" s="26">
        <v>10</v>
      </c>
      <c r="E12" s="27">
        <v>130</v>
      </c>
      <c r="F12">
        <f>F9*D12+(1-F9)*E12</f>
        <v>21.999999999999996</v>
      </c>
    </row>
    <row r="13" spans="2:12" ht="15.75" thickTop="1" x14ac:dyDescent="0.25"/>
    <row r="14" spans="2:12" ht="15.75" thickBot="1" x14ac:dyDescent="0.3">
      <c r="F14" t="s">
        <v>64</v>
      </c>
    </row>
    <row r="15" spans="2:12" ht="16.5" thickTop="1" thickBot="1" x14ac:dyDescent="0.3">
      <c r="B15" s="29"/>
      <c r="C15" s="30" t="s">
        <v>56</v>
      </c>
      <c r="D15" s="31" t="s">
        <v>57</v>
      </c>
      <c r="E15" s="32" t="s">
        <v>58</v>
      </c>
      <c r="F15" s="33" t="s">
        <v>65</v>
      </c>
      <c r="I15" s="33" t="s">
        <v>53</v>
      </c>
    </row>
    <row r="16" spans="2:12" ht="32.25" thickTop="1" thickBot="1" x14ac:dyDescent="0.3">
      <c r="B16" s="16" t="s">
        <v>59</v>
      </c>
      <c r="C16" s="17">
        <v>140</v>
      </c>
      <c r="D16" s="18">
        <v>55</v>
      </c>
      <c r="E16" s="19">
        <v>55</v>
      </c>
      <c r="F16">
        <f>SQRT(C16)</f>
        <v>11.832159566199232</v>
      </c>
      <c r="G16">
        <f t="shared" ref="G16:G18" si="1">SQRT(D16)</f>
        <v>7.416198487095663</v>
      </c>
      <c r="H16">
        <f t="shared" ref="H16:H18" si="2">SQRT(E16)</f>
        <v>7.416198487095663</v>
      </c>
      <c r="I16">
        <f>SUM(F16:H16)</f>
        <v>26.664556540390556</v>
      </c>
    </row>
    <row r="17" spans="2:9" ht="31.5" thickBot="1" x14ac:dyDescent="0.3">
      <c r="B17" s="20" t="s">
        <v>60</v>
      </c>
      <c r="C17" s="21">
        <v>70</v>
      </c>
      <c r="D17" s="22">
        <v>120</v>
      </c>
      <c r="E17" s="23">
        <v>60</v>
      </c>
      <c r="F17">
        <f t="shared" ref="F17:F18" si="3">SQRT(C17)</f>
        <v>8.3666002653407556</v>
      </c>
      <c r="G17">
        <f t="shared" si="1"/>
        <v>10.954451150103322</v>
      </c>
      <c r="H17">
        <f t="shared" si="2"/>
        <v>7.745966692414834</v>
      </c>
      <c r="I17">
        <f t="shared" ref="I17:I18" si="4">SUM(F17:H17)</f>
        <v>27.067018107858914</v>
      </c>
    </row>
    <row r="18" spans="2:9" ht="31.5" thickBot="1" x14ac:dyDescent="0.3">
      <c r="B18" s="24" t="s">
        <v>61</v>
      </c>
      <c r="C18" s="25">
        <v>40</v>
      </c>
      <c r="D18" s="26">
        <v>10</v>
      </c>
      <c r="E18" s="27">
        <v>130</v>
      </c>
      <c r="F18">
        <f t="shared" si="3"/>
        <v>6.324555320336759</v>
      </c>
      <c r="G18">
        <f t="shared" si="1"/>
        <v>3.1622776601683795</v>
      </c>
      <c r="H18">
        <f t="shared" si="2"/>
        <v>11.401754250991379</v>
      </c>
      <c r="I18">
        <f t="shared" si="4"/>
        <v>20.888587231496516</v>
      </c>
    </row>
    <row r="19" spans="2:9" ht="15.75" thickTop="1" x14ac:dyDescent="0.25"/>
    <row r="20" spans="2:9" ht="15.75" thickBot="1" x14ac:dyDescent="0.3">
      <c r="F20" t="s">
        <v>64</v>
      </c>
    </row>
    <row r="21" spans="2:9" ht="16.5" thickTop="1" thickBot="1" x14ac:dyDescent="0.3">
      <c r="B21" s="29"/>
      <c r="C21" s="30" t="s">
        <v>56</v>
      </c>
      <c r="D21" s="31" t="s">
        <v>57</v>
      </c>
      <c r="E21" s="32" t="s">
        <v>58</v>
      </c>
      <c r="F21" s="33" t="s">
        <v>66</v>
      </c>
      <c r="I21" s="33" t="s">
        <v>53</v>
      </c>
    </row>
    <row r="22" spans="2:9" ht="32.25" thickTop="1" thickBot="1" x14ac:dyDescent="0.3">
      <c r="B22" s="16" t="s">
        <v>59</v>
      </c>
      <c r="C22" s="17">
        <v>140</v>
      </c>
      <c r="D22" s="18">
        <v>55</v>
      </c>
      <c r="E22" s="19">
        <v>55</v>
      </c>
      <c r="F22">
        <f>C22^2</f>
        <v>19600</v>
      </c>
      <c r="G22">
        <f t="shared" ref="G22:G24" si="5">D22^2</f>
        <v>3025</v>
      </c>
      <c r="H22">
        <f t="shared" ref="H22:H24" si="6">E22^2</f>
        <v>3025</v>
      </c>
      <c r="I22">
        <f>SUM(F22:H22)</f>
        <v>25650</v>
      </c>
    </row>
    <row r="23" spans="2:9" ht="31.5" thickBot="1" x14ac:dyDescent="0.3">
      <c r="B23" s="20" t="s">
        <v>60</v>
      </c>
      <c r="C23" s="21">
        <v>70</v>
      </c>
      <c r="D23" s="22">
        <v>120</v>
      </c>
      <c r="E23" s="23">
        <v>60</v>
      </c>
      <c r="F23">
        <f t="shared" ref="F23:F24" si="7">C23^2</f>
        <v>4900</v>
      </c>
      <c r="G23">
        <f t="shared" si="5"/>
        <v>14400</v>
      </c>
      <c r="H23">
        <f t="shared" si="6"/>
        <v>3600</v>
      </c>
      <c r="I23">
        <f t="shared" ref="I23:I24" si="8">SUM(F23:H23)</f>
        <v>22900</v>
      </c>
    </row>
    <row r="24" spans="2:9" ht="31.5" thickBot="1" x14ac:dyDescent="0.3">
      <c r="B24" s="24" t="s">
        <v>61</v>
      </c>
      <c r="C24" s="25">
        <v>40</v>
      </c>
      <c r="D24" s="26">
        <v>10</v>
      </c>
      <c r="E24" s="27">
        <v>130</v>
      </c>
      <c r="F24">
        <f t="shared" si="7"/>
        <v>1600</v>
      </c>
      <c r="G24">
        <f t="shared" si="5"/>
        <v>100</v>
      </c>
      <c r="H24">
        <f t="shared" si="6"/>
        <v>16900</v>
      </c>
      <c r="I24">
        <f t="shared" si="8"/>
        <v>18600</v>
      </c>
    </row>
    <row r="25" spans="2:9" ht="15.75" thickTop="1" x14ac:dyDescent="0.25"/>
    <row r="26" spans="2:9" ht="15.75" thickBot="1" x14ac:dyDescent="0.3">
      <c r="F26" t="s">
        <v>64</v>
      </c>
    </row>
    <row r="27" spans="2:9" ht="16.5" thickTop="1" thickBot="1" x14ac:dyDescent="0.3">
      <c r="B27" s="29"/>
      <c r="C27" s="30" t="s">
        <v>56</v>
      </c>
      <c r="D27" s="31" t="s">
        <v>57</v>
      </c>
      <c r="E27" s="32" t="s">
        <v>58</v>
      </c>
      <c r="F27" s="33" t="s">
        <v>66</v>
      </c>
      <c r="I27" s="33" t="s">
        <v>53</v>
      </c>
    </row>
    <row r="28" spans="2:9" ht="32.25" thickTop="1" thickBot="1" x14ac:dyDescent="0.3">
      <c r="B28" s="16" t="s">
        <v>59</v>
      </c>
      <c r="C28" s="17">
        <v>140</v>
      </c>
      <c r="D28" s="18">
        <v>55</v>
      </c>
      <c r="E28" s="19">
        <v>55</v>
      </c>
      <c r="F28">
        <f>4*C28</f>
        <v>560</v>
      </c>
      <c r="G28">
        <f t="shared" ref="G28:G30" si="9">4*D28</f>
        <v>220</v>
      </c>
      <c r="H28">
        <f t="shared" ref="H28:H30" si="10">4*E28</f>
        <v>220</v>
      </c>
      <c r="I28">
        <f>SUM(F28:H28)</f>
        <v>1000</v>
      </c>
    </row>
    <row r="29" spans="2:9" ht="31.5" thickBot="1" x14ac:dyDescent="0.3">
      <c r="B29" s="20" t="s">
        <v>60</v>
      </c>
      <c r="C29" s="21">
        <v>70</v>
      </c>
      <c r="D29" s="22">
        <v>120</v>
      </c>
      <c r="E29" s="23">
        <v>60</v>
      </c>
      <c r="F29">
        <f t="shared" ref="F29:F30" si="11">4*C29</f>
        <v>280</v>
      </c>
      <c r="G29">
        <f t="shared" si="9"/>
        <v>480</v>
      </c>
      <c r="H29">
        <f t="shared" si="10"/>
        <v>240</v>
      </c>
      <c r="I29">
        <f t="shared" ref="I29:I30" si="12">SUM(F29:H29)</f>
        <v>1000</v>
      </c>
    </row>
    <row r="30" spans="2:9" ht="31.5" thickBot="1" x14ac:dyDescent="0.3">
      <c r="B30" s="24" t="s">
        <v>61</v>
      </c>
      <c r="C30" s="25">
        <v>40</v>
      </c>
      <c r="D30" s="26">
        <v>10</v>
      </c>
      <c r="E30" s="27">
        <v>130</v>
      </c>
      <c r="F30">
        <f t="shared" si="11"/>
        <v>160</v>
      </c>
      <c r="G30">
        <f t="shared" si="9"/>
        <v>40</v>
      </c>
      <c r="H30">
        <f t="shared" si="10"/>
        <v>520</v>
      </c>
      <c r="I30">
        <f t="shared" si="12"/>
        <v>720</v>
      </c>
    </row>
    <row r="31" spans="2:9" ht="15.75" thickTop="1" x14ac:dyDescent="0.25"/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85DCAE-384D-4EEE-A89A-AB32F09D4CFF}">
  <dimension ref="A3:I12"/>
  <sheetViews>
    <sheetView workbookViewId="0">
      <selection activeCell="A3" sqref="A3:I12"/>
    </sheetView>
  </sheetViews>
  <sheetFormatPr baseColWidth="10" defaultRowHeight="15" x14ac:dyDescent="0.25"/>
  <sheetData>
    <row r="3" spans="1:9" x14ac:dyDescent="0.25">
      <c r="A3" t="s">
        <v>67</v>
      </c>
      <c r="C3">
        <v>0.5</v>
      </c>
      <c r="D3">
        <v>0.4</v>
      </c>
      <c r="E3">
        <v>0.1</v>
      </c>
    </row>
    <row r="4" spans="1:9" x14ac:dyDescent="0.25">
      <c r="C4" t="s">
        <v>68</v>
      </c>
      <c r="D4" t="s">
        <v>69</v>
      </c>
      <c r="E4" t="s">
        <v>70</v>
      </c>
      <c r="H4" t="s">
        <v>76</v>
      </c>
      <c r="I4" t="s">
        <v>77</v>
      </c>
    </row>
    <row r="5" spans="1:9" x14ac:dyDescent="0.25">
      <c r="C5" t="s">
        <v>56</v>
      </c>
      <c r="D5" t="s">
        <v>57</v>
      </c>
      <c r="E5" t="s">
        <v>58</v>
      </c>
      <c r="F5" t="s">
        <v>74</v>
      </c>
      <c r="G5" t="s">
        <v>75</v>
      </c>
      <c r="H5" t="s">
        <v>78</v>
      </c>
      <c r="I5" t="s">
        <v>78</v>
      </c>
    </row>
    <row r="6" spans="1:9" x14ac:dyDescent="0.25">
      <c r="A6" t="s">
        <v>71</v>
      </c>
      <c r="B6" t="s">
        <v>59</v>
      </c>
      <c r="C6">
        <v>100</v>
      </c>
      <c r="D6">
        <v>40</v>
      </c>
      <c r="E6">
        <v>10</v>
      </c>
      <c r="F6" s="1">
        <f>C$3*C6+D6*D$3+E6*E$3</f>
        <v>67</v>
      </c>
      <c r="G6">
        <f>SQRT(F10)</f>
        <v>34.073450074801642</v>
      </c>
      <c r="H6">
        <f>F6-G6</f>
        <v>32.926549925198358</v>
      </c>
      <c r="I6">
        <f>F6-(-2)*G6</f>
        <v>135.14690014960328</v>
      </c>
    </row>
    <row r="7" spans="1:9" x14ac:dyDescent="0.25">
      <c r="A7" t="s">
        <v>72</v>
      </c>
      <c r="B7" t="s">
        <v>60</v>
      </c>
      <c r="C7">
        <v>50</v>
      </c>
      <c r="D7">
        <v>45</v>
      </c>
      <c r="E7">
        <v>40</v>
      </c>
      <c r="F7">
        <f t="shared" ref="F7:F8" si="0">C$3*C7+D7*D$3+E7*E$3</f>
        <v>47</v>
      </c>
      <c r="G7">
        <f t="shared" ref="G7:G8" si="1">SQRT(F11)</f>
        <v>3.3166247903553998</v>
      </c>
      <c r="H7">
        <f t="shared" ref="H7:H8" si="2">F7-G7</f>
        <v>43.683375209644602</v>
      </c>
      <c r="I7">
        <f t="shared" ref="I7:I8" si="3">F7-(-2)*G7</f>
        <v>53.633249580710796</v>
      </c>
    </row>
    <row r="8" spans="1:9" x14ac:dyDescent="0.25">
      <c r="A8" t="s">
        <v>73</v>
      </c>
      <c r="B8" t="s">
        <v>61</v>
      </c>
      <c r="C8">
        <v>70</v>
      </c>
      <c r="D8">
        <v>50</v>
      </c>
      <c r="E8">
        <v>20</v>
      </c>
      <c r="F8">
        <f t="shared" si="0"/>
        <v>57</v>
      </c>
      <c r="G8">
        <f t="shared" si="1"/>
        <v>15.524174696260024</v>
      </c>
      <c r="H8">
        <f t="shared" si="2"/>
        <v>41.475825303739974</v>
      </c>
      <c r="I8">
        <f t="shared" si="3"/>
        <v>88.048349392520052</v>
      </c>
    </row>
    <row r="10" spans="1:9" x14ac:dyDescent="0.25">
      <c r="C10">
        <f>(C6-$F6)^2</f>
        <v>1089</v>
      </c>
      <c r="D10">
        <f t="shared" ref="D10:E10" si="4">(D6-$F6)^2</f>
        <v>729</v>
      </c>
      <c r="E10">
        <f t="shared" si="4"/>
        <v>3249</v>
      </c>
      <c r="F10" s="1">
        <f>C$3*C10+D10*D$3+E10*E$3</f>
        <v>1161</v>
      </c>
    </row>
    <row r="11" spans="1:9" x14ac:dyDescent="0.25">
      <c r="C11">
        <f t="shared" ref="C11:E11" si="5">(C7-$F7)^2</f>
        <v>9</v>
      </c>
      <c r="D11">
        <f t="shared" si="5"/>
        <v>4</v>
      </c>
      <c r="E11">
        <f t="shared" si="5"/>
        <v>49</v>
      </c>
      <c r="F11" s="1">
        <f t="shared" ref="F11:F12" si="6">C$3*C11+D11*D$3+E11*E$3</f>
        <v>11</v>
      </c>
    </row>
    <row r="12" spans="1:9" x14ac:dyDescent="0.25">
      <c r="C12">
        <f t="shared" ref="C12:E12" si="7">(C8-$F8)^2</f>
        <v>169</v>
      </c>
      <c r="D12">
        <f t="shared" si="7"/>
        <v>49</v>
      </c>
      <c r="E12">
        <f t="shared" si="7"/>
        <v>1369</v>
      </c>
      <c r="F12" s="1">
        <f t="shared" si="6"/>
        <v>241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10</vt:i4>
      </vt:variant>
    </vt:vector>
  </HeadingPairs>
  <TitlesOfParts>
    <vt:vector size="10" baseType="lpstr">
      <vt:lpstr>MA</vt:lpstr>
      <vt:lpstr>ExpS</vt:lpstr>
      <vt:lpstr>LinA</vt:lpstr>
      <vt:lpstr>GR1</vt:lpstr>
      <vt:lpstr>GR2</vt:lpstr>
      <vt:lpstr>Saisonality</vt:lpstr>
      <vt:lpstr>Overall_Forecast</vt:lpstr>
      <vt:lpstr>Hurrwicz</vt:lpstr>
      <vt:lpstr>Risk</vt:lpstr>
      <vt:lpstr>Bernoulli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Köster, Bernhard Johannes</dc:creator>
  <cp:lastModifiedBy>Köster, Bernhard Johannes</cp:lastModifiedBy>
  <dcterms:created xsi:type="dcterms:W3CDTF">2026-04-21T10:50:06Z</dcterms:created>
  <dcterms:modified xsi:type="dcterms:W3CDTF">2026-04-21T14:18:20Z</dcterms:modified>
</cp:coreProperties>
</file>