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k\Jade\Vorlesungen\2023SS\StatistikA\Vorlesung\P\"/>
    </mc:Choice>
  </mc:AlternateContent>
  <xr:revisionPtr revIDLastSave="0" documentId="13_ncr:1_{16C8C78E-84E5-4B17-8758-4B2F7B1C2244}" xr6:coauthVersionLast="47" xr6:coauthVersionMax="47" xr10:uidLastSave="{00000000-0000-0000-0000-000000000000}"/>
  <bookViews>
    <workbookView xWindow="2780" yWindow="750" windowWidth="14400" windowHeight="9570" activeTab="1" xr2:uid="{A98192DD-73B3-420C-A90C-6DC363A51B98}"/>
  </bookViews>
  <sheets>
    <sheet name="LinReg" sheetId="2" r:id="rId1"/>
    <sheet name="Korr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3" l="1"/>
  <c r="D14" i="3"/>
  <c r="D13" i="3"/>
  <c r="C15" i="3"/>
  <c r="C14" i="3"/>
  <c r="C13" i="3"/>
  <c r="G9" i="3"/>
  <c r="G8" i="3"/>
  <c r="G7" i="3"/>
  <c r="G6" i="3"/>
  <c r="G5" i="3"/>
  <c r="G4" i="3"/>
  <c r="G3" i="3"/>
  <c r="D12" i="3"/>
  <c r="D11" i="3"/>
  <c r="D10" i="3"/>
  <c r="E3" i="3" s="1"/>
  <c r="D9" i="3"/>
  <c r="C9" i="3"/>
  <c r="A4" i="3"/>
  <c r="A5" i="3" s="1"/>
  <c r="A6" i="3" s="1"/>
  <c r="A7" i="3" s="1"/>
  <c r="A8" i="3" s="1"/>
  <c r="G8" i="2"/>
  <c r="G7" i="2"/>
  <c r="G6" i="2"/>
  <c r="G5" i="2"/>
  <c r="G4" i="2"/>
  <c r="G3" i="2"/>
  <c r="I3" i="2"/>
  <c r="D11" i="2"/>
  <c r="D10" i="2"/>
  <c r="C11" i="2"/>
  <c r="C10" i="2"/>
  <c r="A5" i="2"/>
  <c r="A6" i="2" s="1"/>
  <c r="A7" i="2" s="1"/>
  <c r="A8" i="2" s="1"/>
  <c r="A4" i="2"/>
  <c r="F8" i="2"/>
  <c r="F7" i="2"/>
  <c r="F6" i="2"/>
  <c r="F5" i="2"/>
  <c r="F4" i="2"/>
  <c r="F3" i="2"/>
  <c r="F9" i="2" s="1"/>
  <c r="E8" i="2"/>
  <c r="E7" i="2"/>
  <c r="E6" i="2"/>
  <c r="E5" i="2"/>
  <c r="E4" i="2"/>
  <c r="E3" i="2"/>
  <c r="E9" i="2" s="1"/>
  <c r="D9" i="2"/>
  <c r="C9" i="2"/>
  <c r="F3" i="3" l="1"/>
  <c r="E5" i="3"/>
  <c r="F5" i="3" s="1"/>
  <c r="E7" i="3"/>
  <c r="F7" i="3" s="1"/>
  <c r="E6" i="3"/>
  <c r="F6" i="3" s="1"/>
  <c r="E8" i="3"/>
  <c r="F8" i="3" s="1"/>
  <c r="E4" i="3"/>
  <c r="F4" i="3" s="1"/>
  <c r="E9" i="3" l="1"/>
  <c r="F9" i="3"/>
  <c r="F11" i="3" s="1"/>
  <c r="F10" i="3" s="1"/>
</calcChain>
</file>

<file path=xl/sharedStrings.xml><?xml version="1.0" encoding="utf-8"?>
<sst xmlns="http://schemas.openxmlformats.org/spreadsheetml/2006/main" count="31" uniqueCount="21">
  <si>
    <t>x</t>
  </si>
  <si>
    <t>Visits</t>
  </si>
  <si>
    <t>Sales volume [€]</t>
  </si>
  <si>
    <t>year</t>
  </si>
  <si>
    <t>y</t>
  </si>
  <si>
    <t>xy</t>
  </si>
  <si>
    <t>x^2</t>
  </si>
  <si>
    <t>summe</t>
  </si>
  <si>
    <t>b</t>
  </si>
  <si>
    <t>a</t>
  </si>
  <si>
    <t>yhat(30)</t>
  </si>
  <si>
    <t>yhat</t>
  </si>
  <si>
    <t>(yhat-ybar)^2</t>
  </si>
  <si>
    <t>(y-ybar)^2</t>
  </si>
  <si>
    <t>Gesamte Streuung</t>
  </si>
  <si>
    <t>erklärte Streuung</t>
  </si>
  <si>
    <t>ybar</t>
  </si>
  <si>
    <t>R</t>
  </si>
  <si>
    <t>R^2</t>
  </si>
  <si>
    <t>Var(x)</t>
  </si>
  <si>
    <t>Var(y)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</si>
</sst>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20"/>
      <color rgb="FF000000"/>
      <name val="Calibri"/>
    </font>
    <font>
      <sz val="14"/>
      <color rgb="FF000000"/>
      <name val="Calibri"/>
      <family val="2"/>
    </font>
    <font>
      <sz val="20"/>
      <color rgb="FF000000"/>
      <name val="Calibri"/>
      <family val="2"/>
    </font>
    <font>
      <sz val="12"/>
      <color rgb="FF000000"/>
      <name val="Calibri"/>
      <family val="2"/>
    </font>
    <font>
      <sz val="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wrapText="1" readingOrder="1"/>
    </xf>
    <xf numFmtId="0" fontId="2" fillId="0" borderId="1" xfId="0" applyFont="1" applyBorder="1" applyAlignment="1">
      <alignment horizontal="center" wrapText="1" readingOrder="1"/>
    </xf>
    <xf numFmtId="0" fontId="3" fillId="0" borderId="2" xfId="0" applyFont="1" applyBorder="1" applyAlignment="1">
      <alignment horizontal="center" wrapText="1" readingOrder="1"/>
    </xf>
    <xf numFmtId="2" fontId="1" fillId="0" borderId="1" xfId="0" applyNumberFormat="1" applyFont="1" applyBorder="1" applyAlignment="1">
      <alignment horizontal="center" wrapText="1" readingOrder="1"/>
    </xf>
    <xf numFmtId="2" fontId="4" fillId="0" borderId="1" xfId="0" applyNumberFormat="1" applyFont="1" applyBorder="1" applyAlignment="1">
      <alignment horizontal="center" wrapText="1" readingOrder="1"/>
    </xf>
    <xf numFmtId="1" fontId="1" fillId="0" borderId="1" xfId="0" applyNumberFormat="1" applyFont="1" applyBorder="1" applyAlignment="1">
      <alignment horizontal="center" wrapText="1" readingOrder="1"/>
    </xf>
    <xf numFmtId="0" fontId="4" fillId="0" borderId="1" xfId="0" applyFont="1" applyBorder="1" applyAlignment="1">
      <alignment horizontal="center" wrapText="1" readingOrder="1"/>
    </xf>
    <xf numFmtId="2" fontId="5" fillId="0" borderId="1" xfId="0" applyNumberFormat="1" applyFont="1" applyBorder="1" applyAlignment="1">
      <alignment horizontal="left" wrapText="1" readingOrder="1"/>
    </xf>
    <xf numFmtId="2" fontId="4" fillId="0" borderId="0" xfId="0" applyNumberFormat="1" applyFont="1" applyFill="1" applyBorder="1" applyAlignment="1">
      <alignment horizontal="center" wrapText="1" readingOrder="1"/>
    </xf>
    <xf numFmtId="2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D6384-B4D5-49DD-9DD5-216FC6555E61}">
  <dimension ref="A1:I11"/>
  <sheetViews>
    <sheetView workbookViewId="0">
      <selection activeCell="G3" sqref="G3:G8"/>
    </sheetView>
  </sheetViews>
  <sheetFormatPr baseColWidth="10" defaultRowHeight="14.5" x14ac:dyDescent="0.35"/>
  <cols>
    <col min="7" max="7" width="12.26953125" bestFit="1" customWidth="1"/>
  </cols>
  <sheetData>
    <row r="1" spans="1:9" ht="17" customHeight="1" x14ac:dyDescent="0.45">
      <c r="B1" s="2"/>
      <c r="C1" s="2" t="s">
        <v>1</v>
      </c>
      <c r="D1" s="2" t="s">
        <v>2</v>
      </c>
      <c r="E1" s="2"/>
      <c r="F1" s="2"/>
    </row>
    <row r="2" spans="1:9" ht="26" x14ac:dyDescent="0.6">
      <c r="B2" s="1" t="s">
        <v>3</v>
      </c>
      <c r="C2" s="1" t="s">
        <v>0</v>
      </c>
      <c r="D2" s="1" t="s">
        <v>4</v>
      </c>
      <c r="E2" s="1" t="s">
        <v>5</v>
      </c>
      <c r="F2" s="1" t="s">
        <v>6</v>
      </c>
      <c r="G2" s="3" t="s">
        <v>11</v>
      </c>
    </row>
    <row r="3" spans="1:9" ht="26" x14ac:dyDescent="0.6">
      <c r="A3">
        <v>1</v>
      </c>
      <c r="B3" s="1">
        <v>2008</v>
      </c>
      <c r="C3" s="1">
        <v>9</v>
      </c>
      <c r="D3" s="1">
        <v>24</v>
      </c>
      <c r="E3" s="1">
        <f>C3*D3</f>
        <v>216</v>
      </c>
      <c r="F3" s="1">
        <f>C3^2</f>
        <v>81</v>
      </c>
      <c r="G3" s="4">
        <f>$C$10*C3+$C$11</f>
        <v>21.724324324324325</v>
      </c>
      <c r="H3" t="s">
        <v>10</v>
      </c>
      <c r="I3">
        <f>C10*30+C11</f>
        <v>63.270270270270274</v>
      </c>
    </row>
    <row r="4" spans="1:9" ht="26" x14ac:dyDescent="0.6">
      <c r="A4">
        <f>A3+1</f>
        <v>2</v>
      </c>
      <c r="B4" s="1">
        <v>2009</v>
      </c>
      <c r="C4" s="1">
        <v>11</v>
      </c>
      <c r="D4" s="1">
        <v>33</v>
      </c>
      <c r="E4" s="1">
        <f t="shared" ref="E4:E8" si="0">C4*D4</f>
        <v>363</v>
      </c>
      <c r="F4" s="1">
        <f t="shared" ref="F4:F8" si="1">C4^2</f>
        <v>121</v>
      </c>
      <c r="G4" s="4">
        <f t="shared" ref="G4:G8" si="2">$C$10*C4+$C$11</f>
        <v>25.681081081081082</v>
      </c>
    </row>
    <row r="5" spans="1:9" ht="26" x14ac:dyDescent="0.6">
      <c r="A5">
        <f t="shared" ref="A5:A8" si="3">A4+1</f>
        <v>3</v>
      </c>
      <c r="B5" s="1">
        <v>2010</v>
      </c>
      <c r="C5" s="1">
        <v>5</v>
      </c>
      <c r="D5" s="1">
        <v>10</v>
      </c>
      <c r="E5" s="1">
        <f t="shared" si="0"/>
        <v>50</v>
      </c>
      <c r="F5" s="1">
        <f t="shared" si="1"/>
        <v>25</v>
      </c>
      <c r="G5" s="4">
        <f t="shared" si="2"/>
        <v>13.810810810810811</v>
      </c>
    </row>
    <row r="6" spans="1:9" ht="26" x14ac:dyDescent="0.6">
      <c r="A6">
        <f t="shared" si="3"/>
        <v>4</v>
      </c>
      <c r="B6" s="1">
        <v>2011</v>
      </c>
      <c r="C6" s="1">
        <v>13</v>
      </c>
      <c r="D6" s="1">
        <v>29</v>
      </c>
      <c r="E6" s="1">
        <f t="shared" si="0"/>
        <v>377</v>
      </c>
      <c r="F6" s="1">
        <f t="shared" si="1"/>
        <v>169</v>
      </c>
      <c r="G6" s="4">
        <f t="shared" si="2"/>
        <v>29.637837837837839</v>
      </c>
    </row>
    <row r="7" spans="1:9" ht="26" x14ac:dyDescent="0.6">
      <c r="A7">
        <f t="shared" si="3"/>
        <v>5</v>
      </c>
      <c r="B7" s="1">
        <v>2012</v>
      </c>
      <c r="C7" s="1">
        <v>20</v>
      </c>
      <c r="D7" s="1">
        <v>42</v>
      </c>
      <c r="E7" s="1">
        <f t="shared" si="0"/>
        <v>840</v>
      </c>
      <c r="F7" s="1">
        <f t="shared" si="1"/>
        <v>400</v>
      </c>
      <c r="G7" s="4">
        <f t="shared" si="2"/>
        <v>43.486486486486484</v>
      </c>
    </row>
    <row r="8" spans="1:9" ht="26" x14ac:dyDescent="0.6">
      <c r="A8">
        <f t="shared" si="3"/>
        <v>6</v>
      </c>
      <c r="B8" s="1">
        <v>2013</v>
      </c>
      <c r="C8" s="1">
        <v>12</v>
      </c>
      <c r="D8" s="1">
        <v>24</v>
      </c>
      <c r="E8" s="1">
        <f t="shared" si="0"/>
        <v>288</v>
      </c>
      <c r="F8" s="1">
        <f t="shared" si="1"/>
        <v>144</v>
      </c>
      <c r="G8" s="4">
        <f t="shared" si="2"/>
        <v>27.659459459459459</v>
      </c>
    </row>
    <row r="9" spans="1:9" ht="26" x14ac:dyDescent="0.6">
      <c r="B9" t="s">
        <v>7</v>
      </c>
      <c r="C9">
        <f>SUM(C3:C8)</f>
        <v>70</v>
      </c>
      <c r="D9">
        <f>SUM(D3:D8)</f>
        <v>162</v>
      </c>
      <c r="E9">
        <f>SUM(E3:E8)</f>
        <v>2134</v>
      </c>
      <c r="F9">
        <f>SUM(F3:F8)</f>
        <v>940</v>
      </c>
      <c r="G9" s="1"/>
    </row>
    <row r="10" spans="1:9" x14ac:dyDescent="0.35">
      <c r="B10" t="s">
        <v>8</v>
      </c>
      <c r="C10">
        <f>(A8*E9-C9*D9)/(A8*F9-C9^2)</f>
        <v>1.9783783783783784</v>
      </c>
      <c r="D10">
        <f>SLOPE(D3:D8,C3:C8)</f>
        <v>1.9783783783783782</v>
      </c>
    </row>
    <row r="11" spans="1:9" x14ac:dyDescent="0.35">
      <c r="B11" t="s">
        <v>9</v>
      </c>
      <c r="C11">
        <f>D9/A8-C10*C9/A8</f>
        <v>3.9189189189189193</v>
      </c>
      <c r="D11">
        <f>INTERCEPT(D3:D8,C3:C8)</f>
        <v>3.9189189189189229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53D72-12BD-404D-8098-98E4E15BE0D8}">
  <dimension ref="A1:G15"/>
  <sheetViews>
    <sheetView tabSelected="1" topLeftCell="A4" workbookViewId="0">
      <selection activeCell="E15" sqref="E15"/>
    </sheetView>
  </sheetViews>
  <sheetFormatPr baseColWidth="10" defaultRowHeight="14.5" x14ac:dyDescent="0.35"/>
  <cols>
    <col min="3" max="3" width="8.453125" customWidth="1"/>
    <col min="4" max="4" width="8.54296875" customWidth="1"/>
    <col min="5" max="5" width="9.90625" customWidth="1"/>
    <col min="6" max="6" width="23.453125" customWidth="1"/>
    <col min="7" max="7" width="12.26953125" bestFit="1" customWidth="1"/>
  </cols>
  <sheetData>
    <row r="1" spans="1:7" ht="17" customHeight="1" x14ac:dyDescent="0.45">
      <c r="B1" s="2"/>
      <c r="C1" s="2" t="s">
        <v>1</v>
      </c>
      <c r="D1" s="2" t="s">
        <v>2</v>
      </c>
      <c r="E1" s="2"/>
      <c r="F1" s="2" t="s">
        <v>15</v>
      </c>
      <c r="G1" s="8" t="s">
        <v>14</v>
      </c>
    </row>
    <row r="2" spans="1:7" ht="24" customHeight="1" x14ac:dyDescent="0.6">
      <c r="B2" s="1" t="s">
        <v>3</v>
      </c>
      <c r="C2" s="1" t="s">
        <v>0</v>
      </c>
      <c r="D2" s="1" t="s">
        <v>4</v>
      </c>
      <c r="E2" s="3" t="s">
        <v>11</v>
      </c>
      <c r="F2" s="7" t="s">
        <v>12</v>
      </c>
      <c r="G2" s="5" t="s">
        <v>13</v>
      </c>
    </row>
    <row r="3" spans="1:7" ht="26" x14ac:dyDescent="0.6">
      <c r="A3">
        <v>1</v>
      </c>
      <c r="B3" s="1">
        <v>2008</v>
      </c>
      <c r="C3" s="1">
        <v>9</v>
      </c>
      <c r="D3" s="1">
        <v>24</v>
      </c>
      <c r="E3" s="4">
        <f>$D$10*C3+$D$11</f>
        <v>21.724324324324325</v>
      </c>
      <c r="F3" s="4">
        <f>(E3-AVERAGE($D$3:$D$8))^2</f>
        <v>27.832753834915991</v>
      </c>
      <c r="G3" s="6">
        <f>(D3-AVERAGE($D$3:$D$8))^2</f>
        <v>9</v>
      </c>
    </row>
    <row r="4" spans="1:7" ht="26" x14ac:dyDescent="0.6">
      <c r="A4">
        <f>A3+1</f>
        <v>2</v>
      </c>
      <c r="B4" s="1">
        <v>2009</v>
      </c>
      <c r="C4" s="1">
        <v>11</v>
      </c>
      <c r="D4" s="1">
        <v>33</v>
      </c>
      <c r="E4" s="4">
        <f>$D$10*C4+$D$11</f>
        <v>25.681081081081082</v>
      </c>
      <c r="F4" s="4">
        <f t="shared" ref="F4:F8" si="0">(E4-AVERAGE($D$3:$D$8))^2</f>
        <v>1.739547114682247</v>
      </c>
      <c r="G4" s="6">
        <f t="shared" ref="G4:G8" si="1">(D4-AVERAGE($D$3:$D$8))^2</f>
        <v>36</v>
      </c>
    </row>
    <row r="5" spans="1:7" ht="26" x14ac:dyDescent="0.6">
      <c r="A5">
        <f t="shared" ref="A5:A8" si="2">A4+1</f>
        <v>3</v>
      </c>
      <c r="B5" s="1">
        <v>2010</v>
      </c>
      <c r="C5" s="1">
        <v>5</v>
      </c>
      <c r="D5" s="1">
        <v>10</v>
      </c>
      <c r="E5" s="4">
        <f>$D$10*C5+$D$11</f>
        <v>13.810810810810814</v>
      </c>
      <c r="F5" s="4">
        <f t="shared" si="0"/>
        <v>173.9547114682249</v>
      </c>
      <c r="G5" s="6">
        <f t="shared" si="1"/>
        <v>289</v>
      </c>
    </row>
    <row r="6" spans="1:7" ht="26" x14ac:dyDescent="0.6">
      <c r="A6">
        <f t="shared" si="2"/>
        <v>4</v>
      </c>
      <c r="B6" s="1">
        <v>2011</v>
      </c>
      <c r="C6" s="1">
        <v>13</v>
      </c>
      <c r="D6" s="1">
        <v>29</v>
      </c>
      <c r="E6" s="4">
        <f>$D$10*C6+$D$11</f>
        <v>29.637837837837839</v>
      </c>
      <c r="F6" s="4">
        <f t="shared" si="0"/>
        <v>6.9581884587290075</v>
      </c>
      <c r="G6" s="6">
        <f t="shared" si="1"/>
        <v>4</v>
      </c>
    </row>
    <row r="7" spans="1:7" ht="26" x14ac:dyDescent="0.6">
      <c r="A7">
        <f t="shared" si="2"/>
        <v>5</v>
      </c>
      <c r="B7" s="1">
        <v>2012</v>
      </c>
      <c r="C7" s="1">
        <v>20</v>
      </c>
      <c r="D7" s="1">
        <v>42</v>
      </c>
      <c r="E7" s="4">
        <f>$D$10*C7+$D$11</f>
        <v>43.486486486486484</v>
      </c>
      <c r="F7" s="4">
        <f t="shared" si="0"/>
        <v>271.80423666910144</v>
      </c>
      <c r="G7" s="6">
        <f t="shared" si="1"/>
        <v>225</v>
      </c>
    </row>
    <row r="8" spans="1:7" ht="26" x14ac:dyDescent="0.6">
      <c r="A8">
        <f t="shared" si="2"/>
        <v>6</v>
      </c>
      <c r="B8" s="1">
        <v>2013</v>
      </c>
      <c r="C8" s="1">
        <v>12</v>
      </c>
      <c r="D8" s="1">
        <v>24</v>
      </c>
      <c r="E8" s="4">
        <f>$D$10*C8+$D$11</f>
        <v>27.659459459459459</v>
      </c>
      <c r="F8" s="4">
        <f t="shared" si="0"/>
        <v>0.43488677867056175</v>
      </c>
      <c r="G8" s="6">
        <f t="shared" si="1"/>
        <v>9</v>
      </c>
    </row>
    <row r="9" spans="1:7" x14ac:dyDescent="0.35">
      <c r="B9" t="s">
        <v>7</v>
      </c>
      <c r="C9">
        <f>SUM(C3:C8)</f>
        <v>70</v>
      </c>
      <c r="D9">
        <f>SUM(D3:D8)</f>
        <v>162</v>
      </c>
      <c r="E9" s="10">
        <f>SUM(E3:E8)</f>
        <v>162</v>
      </c>
      <c r="F9">
        <f>SUM(F3:F8)</f>
        <v>482.72432432432413</v>
      </c>
      <c r="G9">
        <f>SUM(G3:G8)</f>
        <v>572</v>
      </c>
    </row>
    <row r="10" spans="1:7" ht="15.5" x14ac:dyDescent="0.35">
      <c r="B10" t="s">
        <v>8</v>
      </c>
      <c r="D10">
        <f>SLOPE(D3:D8,C3:C8)</f>
        <v>1.9783783783783782</v>
      </c>
      <c r="E10" t="s">
        <v>17</v>
      </c>
      <c r="F10" s="9">
        <f>SQRT(F11)</f>
        <v>0.91865316846111389</v>
      </c>
    </row>
    <row r="11" spans="1:7" x14ac:dyDescent="0.35">
      <c r="B11" t="s">
        <v>9</v>
      </c>
      <c r="D11">
        <f>INTERCEPT(D3:D8,C3:C8)</f>
        <v>3.9189189189189229</v>
      </c>
      <c r="E11" t="s">
        <v>18</v>
      </c>
      <c r="F11">
        <f>F9/G9</f>
        <v>0.84392364392364361</v>
      </c>
    </row>
    <row r="12" spans="1:7" x14ac:dyDescent="0.35">
      <c r="B12" t="s">
        <v>16</v>
      </c>
      <c r="D12">
        <f>D9/6</f>
        <v>27</v>
      </c>
    </row>
    <row r="13" spans="1:7" x14ac:dyDescent="0.35">
      <c r="B13" t="s">
        <v>19</v>
      </c>
      <c r="C13">
        <f>_xlfn.VAR.S(C2:C8)</f>
        <v>24.666666666666675</v>
      </c>
      <c r="D13">
        <f>_xlfn.VAR.P(C3:C8)</f>
        <v>20.555555555555557</v>
      </c>
    </row>
    <row r="14" spans="1:7" x14ac:dyDescent="0.35">
      <c r="B14" t="s">
        <v>20</v>
      </c>
      <c r="C14">
        <f>_xlfn.VAR.S(D2:D8)</f>
        <v>114.4</v>
      </c>
      <c r="D14">
        <f>_xlfn.VAR.P(D3:D8)</f>
        <v>95.333333333333329</v>
      </c>
    </row>
    <row r="15" spans="1:7" x14ac:dyDescent="0.35">
      <c r="B15" t="s">
        <v>17</v>
      </c>
      <c r="C15" s="10">
        <f>D10*SQRT(C13/C14)</f>
        <v>0.918653168461114</v>
      </c>
      <c r="D15" s="10">
        <f>D10*SQRT(D13/D14)</f>
        <v>0.918653168461114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LinReg</vt:lpstr>
      <vt:lpstr>Korr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Köster</dc:creator>
  <cp:lastModifiedBy>Bernhard Köster</cp:lastModifiedBy>
  <dcterms:created xsi:type="dcterms:W3CDTF">2023-04-20T08:45:47Z</dcterms:created>
  <dcterms:modified xsi:type="dcterms:W3CDTF">2023-05-22T09:43:55Z</dcterms:modified>
</cp:coreProperties>
</file>