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k\Jade\Vorlesungen\2022SS\Statistik\lecture\Upload\"/>
    </mc:Choice>
  </mc:AlternateContent>
  <xr:revisionPtr revIDLastSave="0" documentId="13_ncr:1_{90278FF4-6C65-45C5-9928-6E1C8D2626F2}" xr6:coauthVersionLast="36" xr6:coauthVersionMax="36" xr10:uidLastSave="{00000000-0000-0000-0000-000000000000}"/>
  <bookViews>
    <workbookView xWindow="0" yWindow="0" windowWidth="10785" windowHeight="3570" xr2:uid="{5644EF8D-EB98-4EED-BB7A-80A07D97BCC8}"/>
  </bookViews>
  <sheets>
    <sheet name="Sample" sheetId="1" r:id="rId1"/>
    <sheet name="Contingencytabl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C42" i="1"/>
  <c r="H16" i="2"/>
  <c r="G16" i="2"/>
  <c r="F16" i="2"/>
  <c r="E16" i="2"/>
  <c r="H15" i="2"/>
  <c r="G15" i="2"/>
  <c r="F15" i="2"/>
  <c r="E15" i="2"/>
  <c r="H12" i="2"/>
  <c r="G12" i="2"/>
  <c r="F12" i="2"/>
  <c r="E12" i="2"/>
  <c r="H11" i="2"/>
  <c r="G11" i="2"/>
  <c r="F11" i="2"/>
  <c r="E11" i="2"/>
  <c r="H8" i="2"/>
  <c r="G8" i="2"/>
  <c r="F8" i="2"/>
  <c r="E8" i="2"/>
  <c r="I7" i="2"/>
  <c r="I6" i="2"/>
  <c r="H7" i="2"/>
  <c r="G7" i="2"/>
  <c r="F7" i="2"/>
  <c r="H6" i="2"/>
  <c r="G6" i="2"/>
  <c r="F6" i="2"/>
  <c r="E7" i="2"/>
  <c r="E6" i="2"/>
  <c r="B27" i="1"/>
  <c r="D30" i="1"/>
  <c r="D34" i="1"/>
  <c r="D36" i="1"/>
  <c r="D35" i="1"/>
  <c r="D33" i="1"/>
  <c r="D32" i="1"/>
  <c r="D31" i="1"/>
  <c r="D28" i="1"/>
  <c r="D27" i="1"/>
  <c r="B37" i="1"/>
  <c r="B36" i="1"/>
  <c r="B35" i="1"/>
  <c r="B34" i="1"/>
  <c r="B33" i="1"/>
  <c r="B32" i="1"/>
  <c r="B31" i="1"/>
  <c r="B30" i="1"/>
  <c r="B29" i="1"/>
  <c r="B28" i="1"/>
  <c r="D37" i="1"/>
  <c r="D29" i="1"/>
  <c r="A29" i="1"/>
  <c r="A30" i="1" s="1"/>
  <c r="A31" i="1" s="1"/>
  <c r="A32" i="1" s="1"/>
  <c r="A33" i="1" s="1"/>
  <c r="A34" i="1" s="1"/>
  <c r="A35" i="1" s="1"/>
  <c r="A36" i="1" s="1"/>
  <c r="A37" i="1" s="1"/>
  <c r="A28" i="1"/>
  <c r="C41" i="1" l="1"/>
  <c r="C40" i="1"/>
  <c r="D38" i="1"/>
  <c r="D39" i="1" s="1"/>
  <c r="C39" i="1"/>
  <c r="C38" i="1"/>
  <c r="I21" i="1"/>
  <c r="I20" i="1"/>
  <c r="I19" i="1"/>
  <c r="I18" i="1"/>
  <c r="I3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C20" i="1"/>
  <c r="C19" i="1"/>
  <c r="C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4" i="1"/>
</calcChain>
</file>

<file path=xl/sharedStrings.xml><?xml version="1.0" encoding="utf-8"?>
<sst xmlns="http://schemas.openxmlformats.org/spreadsheetml/2006/main" count="47" uniqueCount="22">
  <si>
    <t>m</t>
  </si>
  <si>
    <t>a-Mean</t>
  </si>
  <si>
    <t>g-Mean</t>
  </si>
  <si>
    <t>h-Mean</t>
  </si>
  <si>
    <t>Median</t>
  </si>
  <si>
    <t>MAD</t>
  </si>
  <si>
    <t>Variance</t>
  </si>
  <si>
    <t>Standard deviation</t>
  </si>
  <si>
    <t>coefficient of variation</t>
  </si>
  <si>
    <t>1/length</t>
  </si>
  <si>
    <t>f</t>
  </si>
  <si>
    <t>Varianz</t>
  </si>
  <si>
    <t>&lt;155</t>
  </si>
  <si>
    <t>155-170</t>
  </si>
  <si>
    <t>170-185</t>
  </si>
  <si>
    <t>185-200</t>
  </si>
  <si>
    <t>MD</t>
  </si>
  <si>
    <t>theo</t>
  </si>
  <si>
    <t>emp</t>
  </si>
  <si>
    <t>p(emp) differ from p(theo) -&gt; the attributes are not independent</t>
  </si>
  <si>
    <t>Standarddeviation</t>
  </si>
  <si>
    <t>Coefficient of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</si>
</sst>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"/>
    <numFmt numFmtId="166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66" fontId="0" fillId="0" borderId="0" xfId="1" applyNumberFormat="1" applyFont="1"/>
    <xf numFmtId="166" fontId="0" fillId="0" borderId="0" xfId="0" applyNumberFormat="1"/>
    <xf numFmtId="0" fontId="0" fillId="0" borderId="0" xfId="0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0189D-9309-403F-85E2-C1CCF2DDC52F}">
  <dimension ref="A1:J43"/>
  <sheetViews>
    <sheetView tabSelected="1" topLeftCell="A7" workbookViewId="0">
      <selection activeCell="I21" sqref="I21"/>
    </sheetView>
  </sheetViews>
  <sheetFormatPr baseColWidth="10" defaultRowHeight="14.25" x14ac:dyDescent="0.45"/>
  <cols>
    <col min="4" max="4" width="11.19921875" bestFit="1" customWidth="1"/>
    <col min="10" max="10" width="18.59765625" bestFit="1" customWidth="1"/>
  </cols>
  <sheetData>
    <row r="1" spans="1:9" x14ac:dyDescent="0.45">
      <c r="B1">
        <v>175</v>
      </c>
    </row>
    <row r="2" spans="1:9" x14ac:dyDescent="0.45">
      <c r="B2" t="s">
        <v>0</v>
      </c>
      <c r="C2" t="s">
        <v>0</v>
      </c>
      <c r="D2" t="s">
        <v>9</v>
      </c>
      <c r="H2" t="s">
        <v>5</v>
      </c>
      <c r="I2" t="s">
        <v>6</v>
      </c>
    </row>
    <row r="3" spans="1:9" x14ac:dyDescent="0.45">
      <c r="A3">
        <v>1</v>
      </c>
      <c r="B3">
        <f ca="1">INT($B$1+(RAND()-0.5)*50)</f>
        <v>198</v>
      </c>
      <c r="C3">
        <v>154</v>
      </c>
      <c r="D3" s="1">
        <f>1/C3</f>
        <v>6.4935064935064939E-3</v>
      </c>
      <c r="F3">
        <v>151</v>
      </c>
      <c r="H3">
        <f>ABS($C$19-C3)</f>
        <v>17.800000000000011</v>
      </c>
      <c r="I3" s="3">
        <f>($C$19-C3)^2</f>
        <v>316.84000000000043</v>
      </c>
    </row>
    <row r="4" spans="1:9" x14ac:dyDescent="0.45">
      <c r="A4">
        <f>1+A3</f>
        <v>2</v>
      </c>
      <c r="B4">
        <f t="shared" ref="B4:B17" ca="1" si="0">INT($B$1+(RAND()-0.5)*50)</f>
        <v>195</v>
      </c>
      <c r="C4">
        <v>198</v>
      </c>
      <c r="D4" s="1">
        <f t="shared" ref="D4:D17" si="1">1/C4</f>
        <v>5.0505050505050509E-3</v>
      </c>
      <c r="F4">
        <v>152</v>
      </c>
      <c r="H4">
        <f t="shared" ref="H4:H17" si="2">ABS($C$19-C4)</f>
        <v>26.199999999999989</v>
      </c>
      <c r="I4" s="3">
        <f t="shared" ref="I4:I17" si="3">($C$19-C4)^2</f>
        <v>686.43999999999937</v>
      </c>
    </row>
    <row r="5" spans="1:9" x14ac:dyDescent="0.45">
      <c r="A5">
        <f t="shared" ref="A5:A17" si="4">1+A4</f>
        <v>3</v>
      </c>
      <c r="B5">
        <f t="shared" ca="1" si="0"/>
        <v>169</v>
      </c>
      <c r="C5">
        <v>159</v>
      </c>
      <c r="D5" s="1">
        <f t="shared" si="1"/>
        <v>6.2893081761006293E-3</v>
      </c>
      <c r="F5">
        <v>154</v>
      </c>
      <c r="H5">
        <f t="shared" si="2"/>
        <v>12.800000000000011</v>
      </c>
      <c r="I5" s="3">
        <f t="shared" si="3"/>
        <v>163.84000000000029</v>
      </c>
    </row>
    <row r="6" spans="1:9" x14ac:dyDescent="0.45">
      <c r="A6">
        <f t="shared" si="4"/>
        <v>4</v>
      </c>
      <c r="B6">
        <f t="shared" ca="1" si="0"/>
        <v>176</v>
      </c>
      <c r="C6">
        <v>188</v>
      </c>
      <c r="D6" s="1">
        <f t="shared" si="1"/>
        <v>5.3191489361702126E-3</v>
      </c>
      <c r="F6">
        <v>154</v>
      </c>
      <c r="H6">
        <f t="shared" si="2"/>
        <v>16.199999999999989</v>
      </c>
      <c r="I6" s="3">
        <f t="shared" si="3"/>
        <v>262.43999999999966</v>
      </c>
    </row>
    <row r="7" spans="1:9" x14ac:dyDescent="0.45">
      <c r="A7">
        <f t="shared" si="4"/>
        <v>5</v>
      </c>
      <c r="B7">
        <f t="shared" ca="1" si="0"/>
        <v>169</v>
      </c>
      <c r="C7">
        <v>171</v>
      </c>
      <c r="D7" s="1">
        <f t="shared" si="1"/>
        <v>5.8479532163742687E-3</v>
      </c>
      <c r="F7">
        <v>158</v>
      </c>
      <c r="H7">
        <f t="shared" si="2"/>
        <v>0.80000000000001137</v>
      </c>
      <c r="I7" s="3">
        <f t="shared" si="3"/>
        <v>0.64000000000001822</v>
      </c>
    </row>
    <row r="8" spans="1:9" x14ac:dyDescent="0.45">
      <c r="A8">
        <f t="shared" si="4"/>
        <v>6</v>
      </c>
      <c r="B8">
        <f t="shared" ca="1" si="0"/>
        <v>181</v>
      </c>
      <c r="C8">
        <v>186</v>
      </c>
      <c r="D8" s="1">
        <f t="shared" si="1"/>
        <v>5.3763440860215058E-3</v>
      </c>
      <c r="F8">
        <v>159</v>
      </c>
      <c r="H8">
        <f t="shared" si="2"/>
        <v>14.199999999999989</v>
      </c>
      <c r="I8" s="3">
        <f t="shared" si="3"/>
        <v>201.63999999999967</v>
      </c>
    </row>
    <row r="9" spans="1:9" x14ac:dyDescent="0.45">
      <c r="A9">
        <f t="shared" si="4"/>
        <v>7</v>
      </c>
      <c r="B9">
        <f t="shared" ca="1" si="0"/>
        <v>184</v>
      </c>
      <c r="C9">
        <v>154</v>
      </c>
      <c r="D9" s="1">
        <f t="shared" si="1"/>
        <v>6.4935064935064939E-3</v>
      </c>
      <c r="F9">
        <v>165</v>
      </c>
      <c r="H9">
        <f t="shared" si="2"/>
        <v>17.800000000000011</v>
      </c>
      <c r="I9" s="3">
        <f t="shared" si="3"/>
        <v>316.84000000000043</v>
      </c>
    </row>
    <row r="10" spans="1:9" x14ac:dyDescent="0.45">
      <c r="A10">
        <f t="shared" si="4"/>
        <v>8</v>
      </c>
      <c r="B10">
        <f t="shared" ca="1" si="0"/>
        <v>176</v>
      </c>
      <c r="C10">
        <v>165</v>
      </c>
      <c r="D10" s="1">
        <f t="shared" si="1"/>
        <v>6.0606060606060606E-3</v>
      </c>
      <c r="F10">
        <v>171</v>
      </c>
      <c r="G10" t="s">
        <v>4</v>
      </c>
      <c r="H10">
        <f t="shared" si="2"/>
        <v>6.8000000000000114</v>
      </c>
      <c r="I10" s="3">
        <f t="shared" si="3"/>
        <v>46.240000000000151</v>
      </c>
    </row>
    <row r="11" spans="1:9" x14ac:dyDescent="0.45">
      <c r="A11">
        <f t="shared" si="4"/>
        <v>9</v>
      </c>
      <c r="B11">
        <f t="shared" ca="1" si="0"/>
        <v>185</v>
      </c>
      <c r="C11">
        <v>175</v>
      </c>
      <c r="D11" s="1">
        <f t="shared" si="1"/>
        <v>5.7142857142857143E-3</v>
      </c>
      <c r="F11">
        <v>175</v>
      </c>
      <c r="H11">
        <f t="shared" si="2"/>
        <v>3.1999999999999886</v>
      </c>
      <c r="I11" s="3">
        <f t="shared" si="3"/>
        <v>10.239999999999927</v>
      </c>
    </row>
    <row r="12" spans="1:9" x14ac:dyDescent="0.45">
      <c r="A12">
        <f t="shared" si="4"/>
        <v>10</v>
      </c>
      <c r="B12">
        <f t="shared" ca="1" si="0"/>
        <v>166</v>
      </c>
      <c r="C12">
        <v>184</v>
      </c>
      <c r="D12" s="1">
        <f t="shared" si="1"/>
        <v>5.434782608695652E-3</v>
      </c>
      <c r="F12">
        <v>184</v>
      </c>
      <c r="H12">
        <f t="shared" si="2"/>
        <v>12.199999999999989</v>
      </c>
      <c r="I12" s="3">
        <f t="shared" si="3"/>
        <v>148.83999999999972</v>
      </c>
    </row>
    <row r="13" spans="1:9" x14ac:dyDescent="0.45">
      <c r="A13">
        <f t="shared" si="4"/>
        <v>11</v>
      </c>
      <c r="B13">
        <f t="shared" ca="1" si="0"/>
        <v>185</v>
      </c>
      <c r="C13">
        <v>194</v>
      </c>
      <c r="D13" s="1">
        <f t="shared" si="1"/>
        <v>5.1546391752577319E-3</v>
      </c>
      <c r="F13">
        <v>186</v>
      </c>
      <c r="H13">
        <f t="shared" si="2"/>
        <v>22.199999999999989</v>
      </c>
      <c r="I13" s="3">
        <f t="shared" si="3"/>
        <v>492.83999999999952</v>
      </c>
    </row>
    <row r="14" spans="1:9" x14ac:dyDescent="0.45">
      <c r="A14">
        <f t="shared" si="4"/>
        <v>12</v>
      </c>
      <c r="B14">
        <f t="shared" ca="1" si="0"/>
        <v>159</v>
      </c>
      <c r="C14">
        <v>158</v>
      </c>
      <c r="D14" s="1">
        <f t="shared" si="1"/>
        <v>6.3291139240506328E-3</v>
      </c>
      <c r="F14">
        <v>188</v>
      </c>
      <c r="H14">
        <f t="shared" si="2"/>
        <v>13.800000000000011</v>
      </c>
      <c r="I14" s="3">
        <f t="shared" si="3"/>
        <v>190.44000000000031</v>
      </c>
    </row>
    <row r="15" spans="1:9" x14ac:dyDescent="0.45">
      <c r="A15">
        <f t="shared" si="4"/>
        <v>13</v>
      </c>
      <c r="B15">
        <f t="shared" ca="1" si="0"/>
        <v>187</v>
      </c>
      <c r="C15">
        <v>188</v>
      </c>
      <c r="D15" s="1">
        <f t="shared" si="1"/>
        <v>5.3191489361702126E-3</v>
      </c>
      <c r="F15">
        <v>188</v>
      </c>
      <c r="H15">
        <f t="shared" si="2"/>
        <v>16.199999999999989</v>
      </c>
      <c r="I15" s="3">
        <f t="shared" si="3"/>
        <v>262.43999999999966</v>
      </c>
    </row>
    <row r="16" spans="1:9" x14ac:dyDescent="0.45">
      <c r="A16">
        <f t="shared" si="4"/>
        <v>14</v>
      </c>
      <c r="B16">
        <f t="shared" ca="1" si="0"/>
        <v>191</v>
      </c>
      <c r="C16">
        <v>151</v>
      </c>
      <c r="D16" s="1">
        <f t="shared" si="1"/>
        <v>6.6225165562913907E-3</v>
      </c>
      <c r="F16">
        <v>194</v>
      </c>
      <c r="H16">
        <f t="shared" si="2"/>
        <v>20.800000000000011</v>
      </c>
      <c r="I16" s="3">
        <f t="shared" si="3"/>
        <v>432.6400000000005</v>
      </c>
    </row>
    <row r="17" spans="1:10" x14ac:dyDescent="0.45">
      <c r="A17">
        <f t="shared" si="4"/>
        <v>15</v>
      </c>
      <c r="B17">
        <f t="shared" ca="1" si="0"/>
        <v>192</v>
      </c>
      <c r="C17">
        <v>152</v>
      </c>
      <c r="D17" s="1">
        <f t="shared" si="1"/>
        <v>6.5789473684210523E-3</v>
      </c>
      <c r="F17">
        <v>198</v>
      </c>
      <c r="H17">
        <f t="shared" si="2"/>
        <v>19.800000000000011</v>
      </c>
      <c r="I17" s="3">
        <f t="shared" si="3"/>
        <v>392.04000000000048</v>
      </c>
    </row>
    <row r="18" spans="1:10" x14ac:dyDescent="0.45">
      <c r="C18">
        <f>SUM(C3:C17)/15</f>
        <v>171.8</v>
      </c>
      <c r="D18" s="1">
        <f>SUM(D3:D17)</f>
        <v>8.8084312795963099E-2</v>
      </c>
      <c r="H18">
        <f>SUM(H3:H17)</f>
        <v>220.8</v>
      </c>
      <c r="I18" s="3">
        <f>SUM(I3:I17)</f>
        <v>3924.4000000000005</v>
      </c>
    </row>
    <row r="19" spans="1:10" x14ac:dyDescent="0.45">
      <c r="B19" t="s">
        <v>1</v>
      </c>
      <c r="C19">
        <f>AVERAGE(C3:C17)</f>
        <v>171.8</v>
      </c>
      <c r="D19" s="2">
        <f>1/D18</f>
        <v>11.352759285485735</v>
      </c>
      <c r="G19" t="s">
        <v>5</v>
      </c>
      <c r="H19">
        <f>H18/15</f>
        <v>14.72</v>
      </c>
      <c r="I19" s="3">
        <f>I18/15</f>
        <v>261.62666666666672</v>
      </c>
      <c r="J19" t="s">
        <v>6</v>
      </c>
    </row>
    <row r="20" spans="1:10" x14ac:dyDescent="0.45">
      <c r="B20" t="s">
        <v>2</v>
      </c>
      <c r="C20" s="3">
        <f>GEOMEAN(C3:C17)</f>
        <v>171.0421624114002</v>
      </c>
      <c r="D20" s="3">
        <f>D19*15</f>
        <v>170.29138928228602</v>
      </c>
      <c r="I20" s="2">
        <f>SQRT(I19)</f>
        <v>16.174877639928742</v>
      </c>
      <c r="J20" t="s">
        <v>7</v>
      </c>
    </row>
    <row r="21" spans="1:10" x14ac:dyDescent="0.45">
      <c r="D21" t="s">
        <v>3</v>
      </c>
      <c r="I21" s="4">
        <f>I20/C19</f>
        <v>9.414946239772258E-2</v>
      </c>
      <c r="J21" t="s">
        <v>8</v>
      </c>
    </row>
    <row r="25" spans="1:10" x14ac:dyDescent="0.45">
      <c r="B25">
        <v>165</v>
      </c>
    </row>
    <row r="26" spans="1:10" x14ac:dyDescent="0.45">
      <c r="B26" t="s">
        <v>10</v>
      </c>
      <c r="C26" t="s">
        <v>10</v>
      </c>
    </row>
    <row r="27" spans="1:10" x14ac:dyDescent="0.45">
      <c r="A27">
        <v>1</v>
      </c>
      <c r="B27">
        <f ca="1">INT($B$25+(RAND()-0.5)*40)</f>
        <v>170</v>
      </c>
      <c r="C27">
        <v>171</v>
      </c>
      <c r="D27" s="1">
        <f>1/C27</f>
        <v>5.8479532163742687E-3</v>
      </c>
    </row>
    <row r="28" spans="1:10" x14ac:dyDescent="0.45">
      <c r="A28">
        <f>1+A27</f>
        <v>2</v>
      </c>
      <c r="B28">
        <f t="shared" ref="B28:C37" ca="1" si="5">INT($B$25+(RAND()-0.5)*40)</f>
        <v>179</v>
      </c>
      <c r="C28">
        <v>157</v>
      </c>
      <c r="D28" s="1">
        <f t="shared" ref="D28:D37" si="6">1/C28</f>
        <v>6.369426751592357E-3</v>
      </c>
    </row>
    <row r="29" spans="1:10" x14ac:dyDescent="0.45">
      <c r="A29">
        <f t="shared" ref="A29:A37" si="7">1+A28</f>
        <v>3</v>
      </c>
      <c r="B29">
        <f t="shared" ca="1" si="5"/>
        <v>150</v>
      </c>
      <c r="C29">
        <v>183</v>
      </c>
      <c r="D29" s="1">
        <f t="shared" si="6"/>
        <v>5.4644808743169399E-3</v>
      </c>
    </row>
    <row r="30" spans="1:10" x14ac:dyDescent="0.45">
      <c r="A30">
        <f t="shared" si="7"/>
        <v>4</v>
      </c>
      <c r="B30">
        <f t="shared" ca="1" si="5"/>
        <v>166</v>
      </c>
      <c r="C30">
        <v>172</v>
      </c>
      <c r="D30" s="1">
        <f t="shared" si="6"/>
        <v>5.8139534883720929E-3</v>
      </c>
    </row>
    <row r="31" spans="1:10" x14ac:dyDescent="0.45">
      <c r="A31">
        <f t="shared" si="7"/>
        <v>5</v>
      </c>
      <c r="B31">
        <f t="shared" ca="1" si="5"/>
        <v>149</v>
      </c>
      <c r="C31">
        <v>177</v>
      </c>
      <c r="D31" s="1">
        <f t="shared" si="6"/>
        <v>5.6497175141242938E-3</v>
      </c>
    </row>
    <row r="32" spans="1:10" x14ac:dyDescent="0.45">
      <c r="A32">
        <f t="shared" si="7"/>
        <v>6</v>
      </c>
      <c r="B32">
        <f t="shared" ca="1" si="5"/>
        <v>177</v>
      </c>
      <c r="C32">
        <v>159</v>
      </c>
      <c r="D32" s="1">
        <f t="shared" si="6"/>
        <v>6.2893081761006293E-3</v>
      </c>
    </row>
    <row r="33" spans="1:4" x14ac:dyDescent="0.45">
      <c r="A33">
        <f t="shared" si="7"/>
        <v>7</v>
      </c>
      <c r="B33">
        <f t="shared" ca="1" si="5"/>
        <v>181</v>
      </c>
      <c r="C33">
        <v>181</v>
      </c>
      <c r="D33" s="1">
        <f t="shared" si="6"/>
        <v>5.5248618784530384E-3</v>
      </c>
    </row>
    <row r="34" spans="1:4" x14ac:dyDescent="0.45">
      <c r="A34">
        <f t="shared" si="7"/>
        <v>8</v>
      </c>
      <c r="B34">
        <f t="shared" ca="1" si="5"/>
        <v>165</v>
      </c>
      <c r="C34">
        <v>155</v>
      </c>
      <c r="D34" s="1">
        <f t="shared" si="6"/>
        <v>6.4516129032258064E-3</v>
      </c>
    </row>
    <row r="35" spans="1:4" x14ac:dyDescent="0.45">
      <c r="A35">
        <f t="shared" si="7"/>
        <v>9</v>
      </c>
      <c r="B35">
        <f t="shared" ca="1" si="5"/>
        <v>151</v>
      </c>
      <c r="C35">
        <v>157</v>
      </c>
      <c r="D35" s="1">
        <f t="shared" si="6"/>
        <v>6.369426751592357E-3</v>
      </c>
    </row>
    <row r="36" spans="1:4" x14ac:dyDescent="0.45">
      <c r="A36">
        <f t="shared" si="7"/>
        <v>10</v>
      </c>
      <c r="B36">
        <f t="shared" ca="1" si="5"/>
        <v>150</v>
      </c>
      <c r="C36">
        <v>174</v>
      </c>
      <c r="D36" s="1">
        <f t="shared" si="6"/>
        <v>5.7471264367816091E-3</v>
      </c>
    </row>
    <row r="37" spans="1:4" x14ac:dyDescent="0.45">
      <c r="A37">
        <f t="shared" si="7"/>
        <v>11</v>
      </c>
      <c r="B37">
        <f t="shared" ca="1" si="5"/>
        <v>165</v>
      </c>
      <c r="C37">
        <v>147</v>
      </c>
      <c r="D37" s="1">
        <f t="shared" si="6"/>
        <v>6.8027210884353739E-3</v>
      </c>
    </row>
    <row r="38" spans="1:4" x14ac:dyDescent="0.45">
      <c r="B38" t="s">
        <v>1</v>
      </c>
      <c r="C38">
        <f>SUM(C27:C37)/11</f>
        <v>166.63636363636363</v>
      </c>
      <c r="D38" s="1">
        <f>SUM(D27:D37)</f>
        <v>6.6330589079368771E-2</v>
      </c>
    </row>
    <row r="39" spans="1:4" x14ac:dyDescent="0.45">
      <c r="B39" t="s">
        <v>2</v>
      </c>
      <c r="C39">
        <f>GEOMEAN(C27:C37)</f>
        <v>166.2376116767949</v>
      </c>
      <c r="D39" s="1">
        <f>A37/D38</f>
        <v>165.83600647414423</v>
      </c>
    </row>
    <row r="40" spans="1:4" x14ac:dyDescent="0.45">
      <c r="B40" t="s">
        <v>4</v>
      </c>
      <c r="C40">
        <f>MEDIAN(C27:C37)</f>
        <v>171</v>
      </c>
      <c r="D40" t="s">
        <v>3</v>
      </c>
    </row>
    <row r="41" spans="1:4" x14ac:dyDescent="0.45">
      <c r="B41" t="s">
        <v>11</v>
      </c>
      <c r="C41">
        <f>VAR(C27:C37)</f>
        <v>144.85454545454547</v>
      </c>
    </row>
    <row r="42" spans="1:4" x14ac:dyDescent="0.45">
      <c r="B42" t="s">
        <v>20</v>
      </c>
      <c r="C42">
        <f>SQRT(C41)</f>
        <v>12.035553392118929</v>
      </c>
    </row>
    <row r="43" spans="1:4" x14ac:dyDescent="0.45">
      <c r="B43" t="s">
        <v>21</v>
      </c>
      <c r="C43" s="4">
        <f>C42/C38</f>
        <v>7.2226452434974484E-2</v>
      </c>
    </row>
  </sheetData>
  <sortState ref="F3:F17">
    <sortCondition ref="F3:F17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943FE-75DD-4FC0-B75C-DA7EDA744A1C}">
  <dimension ref="A1:I19"/>
  <sheetViews>
    <sheetView workbookViewId="0">
      <selection activeCell="G12" sqref="G12"/>
    </sheetView>
  </sheetViews>
  <sheetFormatPr baseColWidth="10" defaultRowHeight="14.25" x14ac:dyDescent="0.45"/>
  <sheetData>
    <row r="1" spans="1:9" x14ac:dyDescent="0.45">
      <c r="A1">
        <v>175</v>
      </c>
      <c r="B1">
        <v>165</v>
      </c>
    </row>
    <row r="2" spans="1:9" x14ac:dyDescent="0.45">
      <c r="A2" t="s">
        <v>0</v>
      </c>
      <c r="B2" t="s">
        <v>10</v>
      </c>
    </row>
    <row r="3" spans="1:9" x14ac:dyDescent="0.45">
      <c r="A3">
        <v>151</v>
      </c>
      <c r="B3">
        <v>147</v>
      </c>
    </row>
    <row r="4" spans="1:9" x14ac:dyDescent="0.45">
      <c r="A4">
        <v>152</v>
      </c>
      <c r="B4">
        <v>155</v>
      </c>
      <c r="E4">
        <v>155</v>
      </c>
      <c r="F4">
        <v>170</v>
      </c>
      <c r="G4">
        <v>185</v>
      </c>
      <c r="H4">
        <v>200</v>
      </c>
    </row>
    <row r="5" spans="1:9" x14ac:dyDescent="0.45">
      <c r="A5">
        <v>154</v>
      </c>
      <c r="B5">
        <v>157</v>
      </c>
      <c r="E5" t="s">
        <v>12</v>
      </c>
      <c r="F5" t="s">
        <v>13</v>
      </c>
      <c r="G5" t="s">
        <v>14</v>
      </c>
      <c r="H5" t="s">
        <v>15</v>
      </c>
      <c r="I5" t="s">
        <v>16</v>
      </c>
    </row>
    <row r="6" spans="1:9" x14ac:dyDescent="0.45">
      <c r="A6">
        <v>154</v>
      </c>
      <c r="B6">
        <v>157</v>
      </c>
      <c r="D6" t="s">
        <v>0</v>
      </c>
      <c r="E6">
        <f>COUNTIF($A3:$A17,"&lt;"&amp;E$4)</f>
        <v>4</v>
      </c>
      <c r="F6">
        <f>COUNTIF($A3:$A17,"&lt;"&amp;F$4)-E6</f>
        <v>3</v>
      </c>
      <c r="G6">
        <f>COUNTIF($A3:$A17,"&lt;"&amp;G$4)-F6-E6</f>
        <v>3</v>
      </c>
      <c r="H6">
        <f>COUNTIF($A3:$A17,"&lt;"&amp;H$4)-G6-F6-E6</f>
        <v>5</v>
      </c>
      <c r="I6" s="4">
        <f>SUM(E6:H6)/$I$8</f>
        <v>0.57692307692307687</v>
      </c>
    </row>
    <row r="7" spans="1:9" x14ac:dyDescent="0.45">
      <c r="A7">
        <v>158</v>
      </c>
      <c r="B7">
        <v>159</v>
      </c>
      <c r="D7" t="s">
        <v>10</v>
      </c>
      <c r="E7">
        <f>COUNTIF($B3:$B13,"&lt;"&amp;E$4)</f>
        <v>1</v>
      </c>
      <c r="F7">
        <f>COUNTIF($B3:$B13,"&lt;"&amp;F$4)-E7</f>
        <v>4</v>
      </c>
      <c r="G7">
        <f>COUNTIF($B3:$B$13,"&lt;"&amp;G$4)-F7-E7</f>
        <v>6</v>
      </c>
      <c r="H7">
        <f>COUNTIF($B3:$B13,"&lt;"&amp;H$4)-G7-F7-E7</f>
        <v>0</v>
      </c>
      <c r="I7" s="4">
        <f>SUM(E7:H7)/$I$8</f>
        <v>0.42307692307692307</v>
      </c>
    </row>
    <row r="8" spans="1:9" x14ac:dyDescent="0.45">
      <c r="A8">
        <v>159</v>
      </c>
      <c r="B8">
        <v>171</v>
      </c>
      <c r="D8" t="s">
        <v>16</v>
      </c>
      <c r="E8" s="4">
        <f>SUM(E6:E7)/$I$8</f>
        <v>0.19230769230769232</v>
      </c>
      <c r="F8" s="4">
        <f t="shared" ref="F8:H8" si="0">SUM(F6:F7)/$I$8</f>
        <v>0.26923076923076922</v>
      </c>
      <c r="G8" s="4">
        <f t="shared" si="0"/>
        <v>0.34615384615384615</v>
      </c>
      <c r="H8" s="4">
        <f t="shared" si="0"/>
        <v>0.19230769230769232</v>
      </c>
      <c r="I8">
        <v>26</v>
      </c>
    </row>
    <row r="9" spans="1:9" x14ac:dyDescent="0.45">
      <c r="A9">
        <v>165</v>
      </c>
      <c r="B9">
        <v>172</v>
      </c>
    </row>
    <row r="10" spans="1:9" x14ac:dyDescent="0.45">
      <c r="A10">
        <v>171</v>
      </c>
      <c r="B10">
        <v>174</v>
      </c>
      <c r="D10" t="s">
        <v>18</v>
      </c>
      <c r="E10" t="s">
        <v>12</v>
      </c>
      <c r="F10" t="s">
        <v>13</v>
      </c>
      <c r="G10" t="s">
        <v>14</v>
      </c>
      <c r="H10" t="s">
        <v>15</v>
      </c>
    </row>
    <row r="11" spans="1:9" x14ac:dyDescent="0.45">
      <c r="A11">
        <v>175</v>
      </c>
      <c r="B11">
        <v>177</v>
      </c>
      <c r="D11" t="s">
        <v>0</v>
      </c>
      <c r="E11" s="4">
        <f>E6/$I$8</f>
        <v>0.15384615384615385</v>
      </c>
      <c r="F11" s="4">
        <f t="shared" ref="F11:H11" si="1">F6/$I$8</f>
        <v>0.11538461538461539</v>
      </c>
      <c r="G11" s="4">
        <f t="shared" si="1"/>
        <v>0.11538461538461539</v>
      </c>
      <c r="H11" s="4">
        <f t="shared" si="1"/>
        <v>0.19230769230769232</v>
      </c>
    </row>
    <row r="12" spans="1:9" x14ac:dyDescent="0.45">
      <c r="A12">
        <v>184</v>
      </c>
      <c r="B12">
        <v>181</v>
      </c>
      <c r="D12" t="s">
        <v>10</v>
      </c>
      <c r="E12" s="4">
        <f t="shared" ref="E12:H12" si="2">E7/$I$8</f>
        <v>3.8461538461538464E-2</v>
      </c>
      <c r="F12" s="4">
        <f t="shared" si="2"/>
        <v>0.15384615384615385</v>
      </c>
      <c r="G12" s="4">
        <f t="shared" si="2"/>
        <v>0.23076923076923078</v>
      </c>
      <c r="H12" s="4">
        <f t="shared" si="2"/>
        <v>0</v>
      </c>
    </row>
    <row r="13" spans="1:9" x14ac:dyDescent="0.45">
      <c r="A13">
        <v>186</v>
      </c>
      <c r="B13">
        <v>183</v>
      </c>
    </row>
    <row r="14" spans="1:9" x14ac:dyDescent="0.45">
      <c r="A14">
        <v>188</v>
      </c>
      <c r="D14" t="s">
        <v>17</v>
      </c>
      <c r="E14" t="s">
        <v>12</v>
      </c>
      <c r="F14" t="s">
        <v>13</v>
      </c>
      <c r="G14" t="s">
        <v>14</v>
      </c>
      <c r="H14" t="s">
        <v>15</v>
      </c>
    </row>
    <row r="15" spans="1:9" x14ac:dyDescent="0.45">
      <c r="A15">
        <v>188</v>
      </c>
      <c r="D15" t="s">
        <v>0</v>
      </c>
      <c r="E15" s="5">
        <f>E8*$I$6</f>
        <v>0.11094674556213018</v>
      </c>
      <c r="F15" s="5">
        <f t="shared" ref="F15:H15" si="3">F8*$I$6</f>
        <v>0.15532544378698224</v>
      </c>
      <c r="G15" s="5">
        <f t="shared" si="3"/>
        <v>0.19970414201183428</v>
      </c>
      <c r="H15" s="5">
        <f t="shared" si="3"/>
        <v>0.11094674556213018</v>
      </c>
    </row>
    <row r="16" spans="1:9" x14ac:dyDescent="0.45">
      <c r="A16">
        <v>194</v>
      </c>
      <c r="D16" t="s">
        <v>10</v>
      </c>
      <c r="E16" s="5">
        <f>E8*$I$7</f>
        <v>8.1360946745562129E-2</v>
      </c>
      <c r="F16" s="5">
        <f t="shared" ref="F16:H16" si="4">F8*$I$7</f>
        <v>0.11390532544378698</v>
      </c>
      <c r="G16" s="5">
        <f t="shared" si="4"/>
        <v>0.14644970414201183</v>
      </c>
      <c r="H16" s="5">
        <f t="shared" si="4"/>
        <v>8.1360946745562129E-2</v>
      </c>
    </row>
    <row r="17" spans="1:9" x14ac:dyDescent="0.45">
      <c r="A17">
        <v>198</v>
      </c>
    </row>
    <row r="19" spans="1:9" x14ac:dyDescent="0.45">
      <c r="D19" s="6" t="s">
        <v>19</v>
      </c>
      <c r="E19" s="6"/>
      <c r="F19" s="6"/>
      <c r="G19" s="6"/>
      <c r="H19" s="6"/>
      <c r="I19" s="6"/>
    </row>
  </sheetData>
  <sortState ref="B3:B13">
    <sortCondition ref="B3:B13"/>
  </sortState>
  <mergeCells count="1">
    <mergeCell ref="D19:I1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Sample</vt:lpstr>
      <vt:lpstr>Contingencytable</vt:lpstr>
    </vt:vector>
  </TitlesOfParts>
  <Company>Jade Hochschule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bjk</dc:creator>
  <cp:lastModifiedBy>bjk</cp:lastModifiedBy>
  <dcterms:created xsi:type="dcterms:W3CDTF">2022-03-03T12:04:22Z</dcterms:created>
  <dcterms:modified xsi:type="dcterms:W3CDTF">2022-03-07T10:36:46Z</dcterms:modified>
</cp:coreProperties>
</file>